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7100" windowHeight="8415"/>
  </bookViews>
  <sheets>
    <sheet name="kartapola" sheetId="1" r:id="rId1"/>
    <sheet name="zalecenia nawozowe IUNG" sheetId="4" r:id="rId2"/>
    <sheet name="Klasy agronomiczne i zasobność" sheetId="3" r:id="rId3"/>
  </sheets>
  <definedNames>
    <definedName name="_xlnm.Print_Area" localSheetId="0">kartapola!$A$1:$U$73</definedName>
  </definedNames>
  <calcPr calcId="125725"/>
</workbook>
</file>

<file path=xl/calcChain.xml><?xml version="1.0" encoding="utf-8"?>
<calcChain xmlns="http://schemas.openxmlformats.org/spreadsheetml/2006/main">
  <c r="T77" i="1"/>
  <c r="T78"/>
  <c r="T79"/>
  <c r="T80"/>
  <c r="T81"/>
  <c r="U81" s="1"/>
  <c r="T82"/>
  <c r="T83"/>
  <c r="T84"/>
  <c r="T85"/>
  <c r="U85" s="1"/>
  <c r="T86"/>
  <c r="T87"/>
  <c r="U87" s="1"/>
  <c r="T88"/>
  <c r="T89"/>
  <c r="T90"/>
  <c r="T91"/>
  <c r="T92"/>
  <c r="T93"/>
  <c r="T94"/>
  <c r="T95"/>
  <c r="I13" i="3"/>
  <c r="J13"/>
  <c r="K13"/>
  <c r="L13"/>
  <c r="I14"/>
  <c r="J14"/>
  <c r="K14"/>
  <c r="L14"/>
  <c r="I15"/>
  <c r="J15"/>
  <c r="K15"/>
  <c r="L15"/>
  <c r="I16"/>
  <c r="J16"/>
  <c r="K16"/>
  <c r="L16"/>
  <c r="I17"/>
  <c r="J17"/>
  <c r="K17"/>
  <c r="L17"/>
  <c r="I18"/>
  <c r="J18"/>
  <c r="K18"/>
  <c r="L18"/>
  <c r="I19"/>
  <c r="J19"/>
  <c r="K19"/>
  <c r="L19"/>
  <c r="I20"/>
  <c r="J20"/>
  <c r="K20"/>
  <c r="L20"/>
  <c r="J12"/>
  <c r="K12"/>
  <c r="L12"/>
  <c r="I12"/>
  <c r="T99" i="1"/>
  <c r="T100"/>
  <c r="T101"/>
  <c r="T102"/>
  <c r="T98"/>
  <c r="T105" s="1"/>
  <c r="J105"/>
  <c r="Q103"/>
  <c r="H100"/>
  <c r="H101"/>
  <c r="H102"/>
  <c r="D103"/>
  <c r="H98"/>
  <c r="I76"/>
  <c r="I77"/>
  <c r="U77" s="1"/>
  <c r="P27"/>
  <c r="T76"/>
  <c r="I78"/>
  <c r="I80"/>
  <c r="I81"/>
  <c r="I82"/>
  <c r="I83"/>
  <c r="I84"/>
  <c r="I85"/>
  <c r="I86"/>
  <c r="I87"/>
  <c r="I88"/>
  <c r="U88" s="1"/>
  <c r="I89"/>
  <c r="I90"/>
  <c r="I91"/>
  <c r="I92"/>
  <c r="U92" s="1"/>
  <c r="I93"/>
  <c r="I94"/>
  <c r="I95"/>
  <c r="T45"/>
  <c r="U45" s="1"/>
  <c r="T46"/>
  <c r="U46" s="1"/>
  <c r="T47"/>
  <c r="U47" s="1"/>
  <c r="T48"/>
  <c r="U48" s="1"/>
  <c r="T49"/>
  <c r="U49" s="1"/>
  <c r="T50"/>
  <c r="U50"/>
  <c r="T51"/>
  <c r="U51"/>
  <c r="T52"/>
  <c r="U52"/>
  <c r="T53"/>
  <c r="U53"/>
  <c r="T54"/>
  <c r="U54"/>
  <c r="T55"/>
  <c r="U55"/>
  <c r="T56"/>
  <c r="U56"/>
  <c r="T57"/>
  <c r="U57"/>
  <c r="T58"/>
  <c r="U58"/>
  <c r="T59"/>
  <c r="U59"/>
  <c r="T60"/>
  <c r="U60"/>
  <c r="T61"/>
  <c r="U61"/>
  <c r="T62"/>
  <c r="U62"/>
  <c r="T63"/>
  <c r="U63"/>
  <c r="T64"/>
  <c r="U64"/>
  <c r="T65"/>
  <c r="U65"/>
  <c r="T66"/>
  <c r="U66"/>
  <c r="T67"/>
  <c r="U67"/>
  <c r="T68"/>
  <c r="U68"/>
  <c r="T69"/>
  <c r="U69"/>
  <c r="T70"/>
  <c r="U70"/>
  <c r="T71"/>
  <c r="U71"/>
  <c r="T72"/>
  <c r="U72"/>
  <c r="T73"/>
  <c r="U73"/>
  <c r="T44"/>
  <c r="U44" s="1"/>
  <c r="S40"/>
  <c r="T40" s="1"/>
  <c r="L40"/>
  <c r="K40"/>
  <c r="P26"/>
  <c r="M30"/>
  <c r="N30"/>
  <c r="O30"/>
  <c r="M31"/>
  <c r="N31"/>
  <c r="O31"/>
  <c r="M32"/>
  <c r="N32"/>
  <c r="O32"/>
  <c r="P30"/>
  <c r="P31"/>
  <c r="P32"/>
  <c r="T29"/>
  <c r="T30"/>
  <c r="U30" s="1"/>
  <c r="T31"/>
  <c r="U31" s="1"/>
  <c r="T32"/>
  <c r="U32" s="1"/>
  <c r="T33"/>
  <c r="U33" s="1"/>
  <c r="T27"/>
  <c r="T28"/>
  <c r="T34"/>
  <c r="T35"/>
  <c r="T36"/>
  <c r="T37"/>
  <c r="T26"/>
  <c r="P28"/>
  <c r="P29"/>
  <c r="U29" s="1"/>
  <c r="P33"/>
  <c r="P34"/>
  <c r="P35"/>
  <c r="U35" s="1"/>
  <c r="P36"/>
  <c r="P37"/>
  <c r="M27"/>
  <c r="N27"/>
  <c r="O27"/>
  <c r="M28"/>
  <c r="N28"/>
  <c r="O28"/>
  <c r="M29"/>
  <c r="N29"/>
  <c r="O29"/>
  <c r="M33"/>
  <c r="N33"/>
  <c r="O33"/>
  <c r="M34"/>
  <c r="N34"/>
  <c r="O34"/>
  <c r="M35"/>
  <c r="N35"/>
  <c r="O35"/>
  <c r="M36"/>
  <c r="N36"/>
  <c r="O36"/>
  <c r="M37"/>
  <c r="N37"/>
  <c r="O37"/>
  <c r="N26"/>
  <c r="O26"/>
  <c r="M26"/>
  <c r="D14"/>
  <c r="J14" s="1"/>
  <c r="U18"/>
  <c r="U17"/>
  <c r="U16"/>
  <c r="P22"/>
  <c r="P21"/>
  <c r="P20"/>
  <c r="P18"/>
  <c r="P17"/>
  <c r="P16"/>
  <c r="K22"/>
  <c r="K21"/>
  <c r="K20"/>
  <c r="K18"/>
  <c r="K17"/>
  <c r="K16"/>
  <c r="F22"/>
  <c r="F20"/>
  <c r="F21"/>
  <c r="F18"/>
  <c r="F17"/>
  <c r="F16"/>
  <c r="U95"/>
  <c r="U93"/>
  <c r="U91"/>
  <c r="U89"/>
  <c r="U83"/>
  <c r="U79"/>
  <c r="U94"/>
  <c r="U90"/>
  <c r="U86"/>
  <c r="U82"/>
  <c r="H113"/>
  <c r="J113"/>
  <c r="U27"/>
  <c r="U36"/>
  <c r="H99"/>
  <c r="T112"/>
  <c r="T110"/>
  <c r="T107"/>
  <c r="T109"/>
  <c r="T108"/>
  <c r="T111"/>
  <c r="R105" l="1"/>
  <c r="R115" s="1"/>
  <c r="U34"/>
  <c r="U84"/>
  <c r="T103"/>
  <c r="H107"/>
  <c r="U80"/>
  <c r="U78"/>
  <c r="T115"/>
  <c r="H103"/>
  <c r="H109"/>
  <c r="U76"/>
  <c r="J109" s="1"/>
  <c r="H110"/>
  <c r="J110"/>
  <c r="U26"/>
  <c r="U37"/>
  <c r="U28"/>
  <c r="H106"/>
  <c r="T14"/>
  <c r="J106" s="1"/>
  <c r="U40"/>
  <c r="J108" s="1"/>
  <c r="J107" l="1"/>
  <c r="J115" s="1"/>
  <c r="S116" s="1"/>
  <c r="H115"/>
  <c r="N116" s="1"/>
</calcChain>
</file>

<file path=xl/comments1.xml><?xml version="1.0" encoding="utf-8"?>
<comments xmlns="http://schemas.openxmlformats.org/spreadsheetml/2006/main">
  <authors>
    <author>admin</author>
  </authors>
  <commentList>
    <comment ref="F1" authorId="0">
      <text>
        <r>
          <rPr>
            <sz val="9"/>
            <color indexed="81"/>
            <rFont val="Tahoma"/>
            <family val="2"/>
            <charset val="238"/>
          </rPr>
          <t>Wpisz nazwę uprawy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>Nr wg ewid. gruntów</t>
        </r>
      </text>
    </comment>
    <comment ref="G2" authorId="0">
      <text>
        <r>
          <rPr>
            <sz val="9"/>
            <color indexed="81"/>
            <rFont val="Tahoma"/>
            <family val="2"/>
            <charset val="238"/>
          </rPr>
          <t>Rok zbioru plonu głównego</t>
        </r>
      </text>
    </comment>
    <comment ref="N2" authorId="0">
      <text>
        <r>
          <rPr>
            <sz val="9"/>
            <color indexed="81"/>
            <rFont val="Tahoma"/>
            <family val="2"/>
            <charset val="238"/>
          </rPr>
          <t>Gatunek przedplonowy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Kategorie agronomiczne:</t>
        </r>
        <r>
          <rPr>
            <sz val="9"/>
            <color indexed="81"/>
            <rFont val="Tahoma"/>
            <family val="2"/>
            <charset val="238"/>
          </rPr>
          <t xml:space="preserve">
bardzo lekka, 
lekka,
średnia,
ciężka, 
bardzo ciężka</t>
        </r>
      </text>
    </comment>
    <comment ref="D3" authorId="0">
      <text>
        <r>
          <rPr>
            <sz val="9"/>
            <color indexed="81"/>
            <rFont val="Tahoma"/>
            <family val="2"/>
            <charset val="238"/>
          </rPr>
          <t xml:space="preserve">Wpisz </t>
        </r>
        <r>
          <rPr>
            <b/>
            <sz val="9"/>
            <color indexed="81"/>
            <rFont val="Tahoma"/>
            <family val="2"/>
            <charset val="238"/>
          </rPr>
          <t>kategorę agronomiczną</t>
        </r>
        <r>
          <rPr>
            <sz val="9"/>
            <color indexed="81"/>
            <rFont val="Tahoma"/>
            <family val="2"/>
            <charset val="238"/>
          </rPr>
          <t>, np.:
bardzo lekka, 
lekka,
średnia,
ciężka, 
bardzo ciężka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Klasy bonitacyjne:
</t>
        </r>
        <r>
          <rPr>
            <sz val="9"/>
            <color indexed="81"/>
            <rFont val="Tahoma"/>
            <family val="2"/>
            <charset val="238"/>
          </rPr>
          <t>I
II
IIIa
IIIb
IVa
Ivb
V
VI</t>
        </r>
      </text>
    </comment>
    <comment ref="G3" authorId="0">
      <text>
        <r>
          <rPr>
            <sz val="9"/>
            <color indexed="81"/>
            <rFont val="Tahoma"/>
            <family val="2"/>
            <charset val="238"/>
          </rPr>
          <t>Wpisz klasę bonitacyjną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Kompleksy gleb ornych:
</t>
        </r>
        <r>
          <rPr>
            <sz val="9"/>
            <color indexed="81"/>
            <rFont val="Tahoma"/>
            <family val="2"/>
            <charset val="238"/>
          </rPr>
          <t>1. pszenny bardzo dobry
2. pszenny dobry
3. pszenny wadliwy
4. zytni bardzo dobry
5. żytni dobry
6. żytni słaby
7. żytni bardzo słaby
8. zbożowo-pastewny mocny
9. zbożowo-pastewny słaby
10. pszenny górski
11. zbożowy górski
12. owsiano-ziemniaczany górski
13. owsiano-pastewny górski
14. gleby orne przeznaczone pod TUZ</t>
        </r>
      </text>
    </comment>
    <comment ref="L3" authorId="0">
      <text>
        <r>
          <rPr>
            <sz val="9"/>
            <color indexed="81"/>
            <rFont val="Tahoma"/>
            <family val="2"/>
            <charset val="238"/>
          </rPr>
          <t xml:space="preserve">Wpisz nazwę </t>
        </r>
        <r>
          <rPr>
            <b/>
            <sz val="9"/>
            <color indexed="81"/>
            <rFont val="Tahoma"/>
            <family val="2"/>
            <charset val="238"/>
          </rPr>
          <t>kompleksu glebowego</t>
        </r>
        <r>
          <rPr>
            <sz val="9"/>
            <color indexed="81"/>
            <rFont val="Tahoma"/>
            <family val="2"/>
            <charset val="238"/>
          </rPr>
          <t>, np.:
1. pszenny bardzo dobry
2. pszenny dobry
3. pszenny wadliwy
4. zytni bardzo dobry
5. żytni dobry
6. żytni słaby
7. żytni bardzo słaby
8. zbożowo-pastewny mocny
9. zbożowo-pastewny słaby
10. pszenny górski
11. zbożowy górski
12. owsiano-ziemniaczany górski
13. owsiano-pastewny górski
14. gleby orne przeznaczone pod TUZ</t>
        </r>
      </text>
    </comment>
    <comment ref="Q3" authorId="0">
      <text>
        <r>
          <rPr>
            <sz val="9"/>
            <color indexed="81"/>
            <rFont val="Tahoma"/>
            <family val="2"/>
            <charset val="238"/>
          </rPr>
          <t>Zawartość materii wg badań laboratoryjnych w %</t>
        </r>
      </text>
    </comment>
    <comment ref="T3" authorId="0">
      <text>
        <r>
          <rPr>
            <sz val="9"/>
            <color indexed="81"/>
            <rFont val="Tahoma"/>
            <family val="2"/>
            <charset val="238"/>
          </rPr>
          <t>Wpisz zawartość materii organicznej (w %) wg ostatnicg wyników badań laboratoryjnych</t>
        </r>
      </text>
    </comment>
    <comment ref="E4" authorId="0">
      <text>
        <r>
          <rPr>
            <sz val="9"/>
            <color indexed="81"/>
            <rFont val="Tahoma"/>
            <family val="2"/>
            <charset val="238"/>
          </rPr>
          <t>Wpisz wyniki badań laboratoryjnych próbek z trzech poziomów gleby</t>
        </r>
      </text>
    </comment>
    <comment ref="I5" authorId="0">
      <text>
        <r>
          <rPr>
            <sz val="9"/>
            <color indexed="81"/>
            <rFont val="Tahoma"/>
            <family val="2"/>
            <charset val="238"/>
          </rPr>
          <t>Wpisz wyniki badań laboratoryjnych próbek gleby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Klasy zasonbności:
</t>
        </r>
        <r>
          <rPr>
            <sz val="9"/>
            <color indexed="81"/>
            <rFont val="Tahoma"/>
            <family val="2"/>
            <charset val="238"/>
          </rPr>
          <t>bardzo niska
niska
średnia
wysoka
bardzo wysoka</t>
        </r>
      </text>
    </comment>
    <comment ref="L5" authorId="0">
      <text>
        <r>
          <rPr>
            <sz val="9"/>
            <color indexed="81"/>
            <rFont val="Tahoma"/>
            <family val="2"/>
            <charset val="238"/>
          </rPr>
          <t>Wpisz wyniki badań laboratoryjnych próbek gleby</t>
        </r>
      </text>
    </comment>
    <comment ref="N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Klasy zasonbności:
</t>
        </r>
        <r>
          <rPr>
            <sz val="9"/>
            <color indexed="81"/>
            <rFont val="Tahoma"/>
            <family val="2"/>
            <charset val="238"/>
          </rPr>
          <t>bardzo niska
niska
średnia
wysoka
bardzo wysoka</t>
        </r>
      </text>
    </comment>
    <comment ref="O5" authorId="0">
      <text>
        <r>
          <rPr>
            <sz val="9"/>
            <color indexed="81"/>
            <rFont val="Tahoma"/>
            <family val="2"/>
            <charset val="238"/>
          </rPr>
          <t>Wpisz wyniki badań laboratoryjnych próbek gleby</t>
        </r>
      </text>
    </comment>
    <comment ref="P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Klasy zasonbności:
</t>
        </r>
        <r>
          <rPr>
            <sz val="9"/>
            <color indexed="81"/>
            <rFont val="Tahoma"/>
            <family val="2"/>
            <charset val="238"/>
          </rPr>
          <t>bardzo niska
niska
średnia
wysoka
bardzo wysoka</t>
        </r>
      </text>
    </comment>
    <comment ref="Q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Potrzeby wapnowania:
</t>
        </r>
        <r>
          <rPr>
            <sz val="9"/>
            <color indexed="81"/>
            <rFont val="Tahoma"/>
            <family val="2"/>
            <charset val="238"/>
          </rPr>
          <t>konieczne
potrzebne
wskazane
ograniczone
zbędne</t>
        </r>
      </text>
    </comment>
    <comment ref="B12" authorId="0">
      <text>
        <r>
          <rPr>
            <sz val="9"/>
            <color indexed="81"/>
            <rFont val="Tahoma"/>
            <family val="2"/>
            <charset val="238"/>
          </rPr>
          <t xml:space="preserve">Wpisz gatunek uprawiany w plonie głównym
</t>
        </r>
      </text>
    </comment>
    <comment ref="E12" authorId="0">
      <text>
        <r>
          <rPr>
            <sz val="9"/>
            <color indexed="81"/>
            <rFont val="Tahoma"/>
            <family val="2"/>
            <charset val="238"/>
          </rPr>
          <t>Wpisz nazwę odmiany</t>
        </r>
      </text>
    </comment>
    <comment ref="H12" authorId="0">
      <text>
        <r>
          <rPr>
            <sz val="9"/>
            <color indexed="81"/>
            <rFont val="Tahoma"/>
            <family val="2"/>
            <charset val="238"/>
          </rPr>
          <t>Wpisz stopień kwalifikacji materiałusiewnego, w przypadku mieszańców wpisz F</t>
        </r>
        <r>
          <rPr>
            <sz val="7"/>
            <color indexed="81"/>
            <rFont val="Tahoma"/>
            <family val="2"/>
            <charset val="238"/>
          </rPr>
          <t>1</t>
        </r>
      </text>
    </comment>
    <comment ref="K12" authorId="0">
      <text>
        <r>
          <rPr>
            <sz val="9"/>
            <color indexed="81"/>
            <rFont val="Tahoma"/>
            <family val="2"/>
            <charset val="238"/>
          </rPr>
          <t>Wpisz masę tysiąca nasion w gramach</t>
        </r>
      </text>
    </comment>
    <comment ref="N12" authorId="0">
      <text>
        <r>
          <rPr>
            <sz val="9"/>
            <color indexed="81"/>
            <rFont val="Tahoma"/>
            <family val="2"/>
            <charset val="238"/>
          </rPr>
          <t>Wpisz siłę kiełkowania materiału siewnego</t>
        </r>
      </text>
    </comment>
    <comment ref="P12" authorId="0">
      <text>
        <r>
          <rPr>
            <sz val="9"/>
            <color indexed="81"/>
            <rFont val="Tahoma"/>
            <family val="2"/>
            <charset val="238"/>
          </rPr>
          <t>Wpisz czystość materiału siewnego</t>
        </r>
      </text>
    </comment>
    <comment ref="S12" authorId="0">
      <text>
        <r>
          <rPr>
            <sz val="9"/>
            <color indexed="81"/>
            <rFont val="Tahoma"/>
            <family val="2"/>
            <charset val="238"/>
          </rPr>
          <t>Wpisz zalecaną (</t>
        </r>
        <r>
          <rPr>
            <b/>
            <sz val="9"/>
            <color indexed="81"/>
            <rFont val="Tahoma"/>
            <family val="2"/>
            <charset val="238"/>
          </rPr>
          <t xml:space="preserve">teoretyczną) </t>
        </r>
        <r>
          <rPr>
            <sz val="9"/>
            <color indexed="81"/>
            <rFont val="Tahoma"/>
            <family val="2"/>
            <charset val="238"/>
          </rPr>
          <t>przez hodowcę normę siewu (kg/ha lub szt/m2)</t>
        </r>
      </text>
    </comment>
    <comment ref="B14" authorId="0">
      <text>
        <r>
          <rPr>
            <sz val="9"/>
            <color indexed="81"/>
            <rFont val="Tahoma"/>
            <family val="2"/>
            <charset val="238"/>
          </rPr>
          <t>Wpisz zastosowana do obliczeń obsadę w szt./m2</t>
        </r>
      </text>
    </comment>
    <comment ref="D14" authorId="0">
      <text>
        <r>
          <rPr>
            <sz val="9"/>
            <color indexed="81"/>
            <rFont val="Tahoma"/>
            <family val="2"/>
            <charset val="238"/>
          </rPr>
          <t>Po wpisaniu w prawidłowych komórkach:
* masy tysiaca nasion,
* obsady,
* czystości,
* siły kiełkowania 
w polu tym pojawi się norma wysiewu w kg/ha. Normę tę należy podwyższyć o współczynnik zmienności gleby, czyli pomnożyć przez wartość 1,05 do 1,30.</t>
        </r>
      </text>
    </comment>
    <comment ref="D16" authorId="0">
      <text>
        <r>
          <rPr>
            <sz val="9"/>
            <color indexed="81"/>
            <rFont val="Tahoma"/>
            <family val="2"/>
            <charset val="238"/>
          </rPr>
          <t>Wpisz dawkę nawozu naturalnego (t/ha)</t>
        </r>
      </text>
    </comment>
    <comment ref="F16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I16" authorId="0">
      <text>
        <r>
          <rPr>
            <sz val="9"/>
            <color indexed="81"/>
            <rFont val="Tahoma"/>
            <family val="2"/>
            <charset val="238"/>
          </rPr>
          <t>Wpisz dawkę nawozu naturalnego (t/ha)</t>
        </r>
      </text>
    </comment>
    <comment ref="K16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N16" authorId="0">
      <text>
        <r>
          <rPr>
            <sz val="9"/>
            <color indexed="81"/>
            <rFont val="Tahoma"/>
            <family val="2"/>
            <charset val="238"/>
          </rPr>
          <t>Wpisz dawkę nawozu naturalnego (t/ha)</t>
        </r>
      </text>
    </comment>
    <comment ref="P16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S16" authorId="0">
      <text>
        <r>
          <rPr>
            <sz val="9"/>
            <color indexed="81"/>
            <rFont val="Tahoma"/>
            <family val="2"/>
            <charset val="238"/>
          </rPr>
          <t>Wpisz dawkę nawozu naturalnego (t/ha)</t>
        </r>
      </text>
    </comment>
    <comment ref="U16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D17" authorId="0">
      <text>
        <r>
          <rPr>
            <sz val="9"/>
            <color indexed="81"/>
            <rFont val="Tahoma"/>
            <family val="2"/>
            <charset val="238"/>
          </rPr>
          <t>Wpisz gatunek zwierząt, od których pochodzi obornik</t>
        </r>
      </text>
    </comment>
    <comment ref="F17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I17" authorId="0">
      <text>
        <r>
          <rPr>
            <sz val="9"/>
            <color indexed="81"/>
            <rFont val="Tahoma"/>
            <family val="2"/>
            <charset val="238"/>
          </rPr>
          <t>Wpisz gatunek zwierząt, od których pochodzi nawóz naturalny</t>
        </r>
      </text>
    </comment>
    <comment ref="K17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N17" authorId="0">
      <text>
        <r>
          <rPr>
            <sz val="9"/>
            <color indexed="81"/>
            <rFont val="Tahoma"/>
            <family val="2"/>
            <charset val="238"/>
          </rPr>
          <t>Wpisz gatunek zwierząt, od których pochodzi nawóz naturalny</t>
        </r>
      </text>
    </comment>
    <comment ref="P17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S17" authorId="0">
      <text>
        <r>
          <rPr>
            <sz val="9"/>
            <color indexed="81"/>
            <rFont val="Tahoma"/>
            <family val="2"/>
            <charset val="238"/>
          </rPr>
          <t>Wpisz gatunek zwierząt, od których pochodzi nawóz naturalny</t>
        </r>
      </text>
    </comment>
    <comment ref="U17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D18" authorId="0">
      <text>
        <r>
          <rPr>
            <sz val="9"/>
            <color indexed="81"/>
            <rFont val="Tahoma"/>
            <family val="2"/>
            <charset val="238"/>
          </rPr>
          <t>Wpisz datę stosowania obornika</t>
        </r>
      </text>
    </comment>
    <comment ref="F18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I18" authorId="0">
      <text>
        <r>
          <rPr>
            <sz val="9"/>
            <color indexed="81"/>
            <rFont val="Tahoma"/>
            <family val="2"/>
            <charset val="238"/>
          </rPr>
          <t>Wpisz datę stosowania nawozu naturalnego</t>
        </r>
      </text>
    </comment>
    <comment ref="K18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N18" authorId="0">
      <text>
        <r>
          <rPr>
            <sz val="9"/>
            <color indexed="81"/>
            <rFont val="Tahoma"/>
            <family val="2"/>
            <charset val="238"/>
          </rPr>
          <t>Wpisz datę stosowania nawozu naturalnego</t>
        </r>
      </text>
    </comment>
    <comment ref="P18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S18" authorId="0">
      <text>
        <r>
          <rPr>
            <sz val="9"/>
            <color indexed="81"/>
            <rFont val="Tahoma"/>
            <family val="2"/>
            <charset val="238"/>
          </rPr>
          <t>Wpisz datę stosowania nawozu naturalnego</t>
        </r>
      </text>
    </comment>
    <comment ref="U18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D20" authorId="0">
      <text>
        <r>
          <rPr>
            <sz val="9"/>
            <color indexed="81"/>
            <rFont val="Tahoma"/>
            <family val="2"/>
            <charset val="238"/>
          </rPr>
          <t>Wpisz dawkę nawozu naturalnego (t/ha)</t>
        </r>
      </text>
    </comment>
    <comment ref="F20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I20" authorId="0">
      <text>
        <r>
          <rPr>
            <sz val="9"/>
            <color indexed="81"/>
            <rFont val="Tahoma"/>
            <family val="2"/>
            <charset val="238"/>
          </rPr>
          <t>Wpisz dawkę nawozu naturalnego (t/ha)</t>
        </r>
      </text>
    </comment>
    <comment ref="K20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N20" authorId="0">
      <text>
        <r>
          <rPr>
            <sz val="9"/>
            <color indexed="81"/>
            <rFont val="Tahoma"/>
            <family val="2"/>
            <charset val="238"/>
          </rPr>
          <t>Wpisz dawkę nawozu naturalnego (t/ha)</t>
        </r>
      </text>
    </comment>
    <comment ref="P20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S20" authorId="0">
      <text>
        <r>
          <rPr>
            <sz val="9"/>
            <color indexed="81"/>
            <rFont val="Tahoma"/>
            <family val="2"/>
            <charset val="238"/>
          </rPr>
          <t>Wpisz dawkę nawozu naturalnego (t/ha)</t>
        </r>
      </text>
    </comment>
    <comment ref="D21" authorId="0">
      <text>
        <r>
          <rPr>
            <sz val="9"/>
            <color indexed="81"/>
            <rFont val="Tahoma"/>
            <family val="2"/>
            <charset val="238"/>
          </rPr>
          <t>Wpisz gatunek zboża od którego pochodzi słoma</t>
        </r>
      </text>
    </comment>
    <comment ref="F21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K21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P21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S21" authorId="0">
      <text>
        <r>
          <rPr>
            <sz val="9"/>
            <color indexed="81"/>
            <rFont val="Tahoma"/>
            <family val="2"/>
            <charset val="238"/>
          </rPr>
          <t>Wpisz nazwę nawozu naturalnego</t>
        </r>
      </text>
    </comment>
    <comment ref="D22" authorId="0">
      <text>
        <r>
          <rPr>
            <sz val="9"/>
            <color indexed="81"/>
            <rFont val="Tahoma"/>
            <family val="2"/>
            <charset val="238"/>
          </rPr>
          <t>Wpisz datę przyorania słomy</t>
        </r>
      </text>
    </comment>
    <comment ref="F22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I22" authorId="0">
      <text>
        <r>
          <rPr>
            <sz val="9"/>
            <color indexed="81"/>
            <rFont val="Tahoma"/>
            <family val="2"/>
            <charset val="238"/>
          </rPr>
          <t>Wpisz datę przyorania słomy</t>
        </r>
      </text>
    </comment>
    <comment ref="K22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N22" authorId="0">
      <text>
        <r>
          <rPr>
            <sz val="9"/>
            <color indexed="81"/>
            <rFont val="Tahoma"/>
            <family val="2"/>
            <charset val="238"/>
          </rPr>
          <t>Wpisz datę przyorania słomy</t>
        </r>
      </text>
    </comment>
    <comment ref="P22" authorId="0">
      <text>
        <r>
          <rPr>
            <sz val="9"/>
            <color indexed="81"/>
            <rFont val="Tahoma"/>
            <family val="2"/>
            <charset val="238"/>
          </rPr>
          <t>Przybliżone dawki składników pokarmowych dostarczone wraz z nawozem naturalnym (kg/ha)</t>
        </r>
      </text>
    </comment>
    <comment ref="S22" authorId="0">
      <text>
        <r>
          <rPr>
            <sz val="9"/>
            <color indexed="81"/>
            <rFont val="Tahoma"/>
            <family val="2"/>
            <charset val="238"/>
          </rPr>
          <t>Wpisz datę stosowania nawozu naturalnego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>Wpisz daty stosowania poszczególnych nawozów mineralnych</t>
        </r>
      </text>
    </comment>
    <comment ref="D23" authorId="0">
      <text>
        <r>
          <rPr>
            <sz val="9"/>
            <color indexed="81"/>
            <rFont val="Tahoma"/>
            <family val="2"/>
            <charset val="238"/>
          </rPr>
          <t>Wpisz nazwy nawozów mineralnych</t>
        </r>
      </text>
    </comment>
    <comment ref="G23" authorId="0">
      <text>
        <r>
          <rPr>
            <sz val="9"/>
            <color indexed="81"/>
            <rFont val="Tahoma"/>
            <family val="2"/>
            <charset val="238"/>
          </rPr>
          <t>Wpisz zawartość NPK w zastosowanych nawozach mineralnych w %. Dane te posłużą do obliczenia zastosowanych dawek składników pokarmowych.</t>
        </r>
      </text>
    </comment>
    <comment ref="P23" authorId="0">
      <text>
        <r>
          <rPr>
            <sz val="9"/>
            <color indexed="81"/>
            <rFont val="Tahoma"/>
            <family val="2"/>
            <charset val="238"/>
          </rPr>
          <t xml:space="preserve">Powierzchnia stosowania nawozu domyślnie dotyczy całego pola. Po wejściu w komórkę można jednak ją zmienić.
</t>
        </r>
        <r>
          <rPr>
            <b/>
            <sz val="9"/>
            <color indexed="81"/>
            <rFont val="Tahoma"/>
            <family val="2"/>
            <charset val="238"/>
          </rPr>
          <t>UWAGA! Jeśli kolor komórki zmieni się, to oznacza wprowadzenie wartości powierzchni nawożenie większej, niż powierzchnia pola. Sprawdź, czy na pewno zastosowano np. kilkukrotne nawożenie tej samej powierzchni.</t>
        </r>
      </text>
    </comment>
    <comment ref="G24" authorId="0">
      <text>
        <r>
          <rPr>
            <sz val="9"/>
            <color indexed="81"/>
            <rFont val="Tahoma"/>
            <family val="2"/>
            <charset val="238"/>
          </rPr>
          <t>Wpisz zawartość N w % w zastosowanych nawozach mineralnych. Dane te posłużą do obliczenia zastosowanych dawek składników pokarmowych.</t>
        </r>
      </text>
    </comment>
    <comment ref="I24" authorId="0">
      <text>
        <r>
          <rPr>
            <sz val="9"/>
            <color indexed="81"/>
            <rFont val="Tahoma"/>
            <family val="2"/>
            <charset val="238"/>
          </rPr>
          <t>Wpisz zawartość P2O5 w % w zastosowanych nawozach mineralnych. Dane te posłużą do obliczenia zastosowanych dawek składników pokarmowych.</t>
        </r>
      </text>
    </comment>
    <comment ref="J24" authorId="0">
      <text>
        <r>
          <rPr>
            <sz val="9"/>
            <color indexed="81"/>
            <rFont val="Tahoma"/>
            <family val="2"/>
            <charset val="238"/>
          </rPr>
          <t>Wpisz zawartość K2O w % w zastosowanych nawozach mineralnych. Dane te posłużą do obliczenia zastosowanych dawek składników pokarmowych.</t>
        </r>
      </text>
    </comment>
    <comment ref="K24" authorId="0">
      <text>
        <r>
          <rPr>
            <sz val="9"/>
            <color indexed="81"/>
            <rFont val="Tahoma"/>
            <family val="2"/>
            <charset val="238"/>
          </rPr>
          <t>Wpisz zastosowana dawkę nawozu w kg/ha. Z tych danych obliczona zostanie zastosowana dawka składników pokarmowych.</t>
        </r>
      </text>
    </comment>
    <comment ref="M24" authorId="0">
      <text>
        <r>
          <rPr>
            <sz val="9"/>
            <color indexed="81"/>
            <rFont val="Tahoma"/>
            <family val="2"/>
            <charset val="238"/>
          </rPr>
          <t>Dawka czystego składnikia NPK zostanie obliczona jeśli prawidłowo zostanie wpisany skład nawozu oraz zastosowana dawka.</t>
        </r>
      </text>
    </comment>
    <comment ref="N38" authorId="0">
      <text>
        <r>
          <rPr>
            <sz val="9"/>
            <color indexed="81"/>
            <rFont val="Tahoma"/>
            <family val="2"/>
            <charset val="238"/>
          </rPr>
          <t>Liczba lat co ile przychodzi wanowanie na dane pole. Wartość bardzo ważna do obliczenia kosztów wapnowania.</t>
        </r>
      </text>
    </comment>
    <comment ref="O39" authorId="0">
      <text>
        <r>
          <rPr>
            <sz val="9"/>
            <color indexed="81"/>
            <rFont val="Tahoma"/>
            <family val="2"/>
            <charset val="238"/>
          </rPr>
          <t>Cena jednej tony wapna wraz z dowozem na pole.</t>
        </r>
      </text>
    </comment>
    <comment ref="Q39" authorId="0">
      <text>
        <r>
          <rPr>
            <sz val="9"/>
            <color indexed="81"/>
            <rFont val="Tahoma"/>
            <family val="2"/>
            <charset val="238"/>
          </rPr>
          <t>Koszt rozsiania wapna, powinien być ujęty tym polu, gdyż rozkłada się on na ilość lat dziłania wapna (częstość wapnowania).</t>
        </r>
      </text>
    </comment>
    <comment ref="S39" authorId="0">
      <text>
        <r>
          <rPr>
            <sz val="9"/>
            <color indexed="81"/>
            <rFont val="Tahoma"/>
            <family val="2"/>
            <charset val="238"/>
          </rPr>
          <t>Poniesiony koszt wana i jego rozsiania</t>
        </r>
      </text>
    </comment>
    <comment ref="T39" authorId="0">
      <text>
        <r>
          <rPr>
            <sz val="9"/>
            <color indexed="81"/>
            <rFont val="Tahoma"/>
            <family val="2"/>
            <charset val="238"/>
          </rPr>
          <t>Koszt wapnowania 1 hektara w danym sezonie (wynikający z częstości wapnowania).</t>
        </r>
      </text>
    </comment>
    <comment ref="U39" authorId="0">
      <text>
        <r>
          <rPr>
            <sz val="9"/>
            <color indexed="81"/>
            <rFont val="Tahoma"/>
            <family val="2"/>
            <charset val="238"/>
          </rPr>
          <t>Koszt wapnowania pola w danym sezonie (wynikający z częstości wapnowania).</t>
        </r>
      </text>
    </comment>
    <comment ref="I74" authorId="0">
      <text>
        <r>
          <rPr>
            <sz val="9"/>
            <color indexed="81"/>
            <rFont val="Tahoma"/>
            <family val="2"/>
            <charset val="238"/>
          </rPr>
          <t>Powierzchnia stosowania środka ochrony roslin domyślnie dotyczy całego pola. Po wejściu w komórkę można jednak ją zmienić.</t>
        </r>
        <r>
          <rPr>
            <b/>
            <sz val="9"/>
            <color indexed="81"/>
            <rFont val="Tahoma"/>
            <family val="2"/>
            <charset val="238"/>
          </rPr>
          <t xml:space="preserve">
UWAGA! Jeśli kolor komórki zmieni się, to oznacza wprowadzenie wartości powierzchni stosowania ś.o.r. większej, niż powierzchnia pola. Sprawdź, czy na pewno zastosowano np. kilkukrotne preparat na tej samej powierzchni.</t>
        </r>
      </text>
    </comment>
    <comment ref="H103" authorId="0">
      <text>
        <r>
          <rPr>
            <b/>
            <sz val="9"/>
            <color indexed="81"/>
            <rFont val="Tahoma"/>
            <family val="2"/>
            <charset val="238"/>
          </rPr>
          <t>Średnio</t>
        </r>
      </text>
    </comment>
    <comment ref="Q103" authorId="0">
      <text>
        <r>
          <rPr>
            <b/>
            <sz val="9"/>
            <color indexed="81"/>
            <rFont val="Tahoma"/>
            <family val="2"/>
            <charset val="238"/>
          </rPr>
          <t>Średnio</t>
        </r>
      </text>
    </comment>
  </commentList>
</comments>
</file>

<file path=xl/sharedStrings.xml><?xml version="1.0" encoding="utf-8"?>
<sst xmlns="http://schemas.openxmlformats.org/spreadsheetml/2006/main" count="710" uniqueCount="346">
  <si>
    <t>KARTA POLA DLA</t>
  </si>
  <si>
    <t>Dane pola</t>
  </si>
  <si>
    <t>Nr pola:</t>
  </si>
  <si>
    <t>Powierzchnia (ha)</t>
  </si>
  <si>
    <t>Rok (zbioru)</t>
  </si>
  <si>
    <t xml:space="preserve">Przedplon </t>
  </si>
  <si>
    <t>Przedprzedplon</t>
  </si>
  <si>
    <t>Gleba i próbki</t>
  </si>
  <si>
    <t>Kategoria agronomiczna</t>
  </si>
  <si>
    <t>Klasa bonitacyjna</t>
  </si>
  <si>
    <t>Kompleks glebowy</t>
  </si>
  <si>
    <t>Zawartość materii organicznej</t>
  </si>
  <si>
    <t>Badanie próbek gleby</t>
  </si>
  <si>
    <t>Nr próbki</t>
  </si>
  <si>
    <t>Azot mineralny</t>
  </si>
  <si>
    <t>0 - 30 cm</t>
  </si>
  <si>
    <t>30 - 60 cm</t>
  </si>
  <si>
    <t>60 - 90 cm</t>
  </si>
  <si>
    <r>
      <t>P</t>
    </r>
    <r>
      <rPr>
        <sz val="8"/>
        <color indexed="8"/>
        <rFont val="Czcionka tekstu podstawowego"/>
        <charset val="238"/>
      </rPr>
      <t>2</t>
    </r>
    <r>
      <rPr>
        <sz val="11"/>
        <color theme="1"/>
        <rFont val="Czcionka tekstu podstawowego"/>
        <family val="2"/>
        <charset val="238"/>
      </rPr>
      <t>O</t>
    </r>
    <r>
      <rPr>
        <sz val="8"/>
        <color indexed="8"/>
        <rFont val="Czcionka tekstu podstawowego"/>
        <charset val="238"/>
      </rPr>
      <t>5</t>
    </r>
  </si>
  <si>
    <t>zasobność (mg/100 g)</t>
  </si>
  <si>
    <t>klasa</t>
  </si>
  <si>
    <r>
      <t>K</t>
    </r>
    <r>
      <rPr>
        <sz val="8"/>
        <color indexed="8"/>
        <rFont val="Czcionka tekstu podstawowego"/>
        <charset val="238"/>
      </rPr>
      <t>2</t>
    </r>
    <r>
      <rPr>
        <sz val="11"/>
        <color theme="1"/>
        <rFont val="Czcionka tekstu podstawowego"/>
        <family val="2"/>
        <charset val="238"/>
      </rPr>
      <t>O</t>
    </r>
  </si>
  <si>
    <t>CaO</t>
  </si>
  <si>
    <t>potrzeby wapnowania</t>
  </si>
  <si>
    <t>pH</t>
  </si>
  <si>
    <t>Mikroelementy</t>
  </si>
  <si>
    <t>Składnik</t>
  </si>
  <si>
    <t>zawartość</t>
  </si>
  <si>
    <t>Koszty badań</t>
  </si>
  <si>
    <t>Roślina</t>
  </si>
  <si>
    <t>Gatunek</t>
  </si>
  <si>
    <t>Odmiana</t>
  </si>
  <si>
    <t>Zalecana norma siewu</t>
  </si>
  <si>
    <t>Obsada nasion</t>
  </si>
  <si>
    <t>Wyliczona norma siewu</t>
  </si>
  <si>
    <t>Koszty nasion (+ zaprawa)</t>
  </si>
  <si>
    <t>Nawozy naturalne</t>
  </si>
  <si>
    <t>Obornik</t>
  </si>
  <si>
    <t>gat. zwierz.</t>
  </si>
  <si>
    <t>data stos.</t>
  </si>
  <si>
    <t>N</t>
  </si>
  <si>
    <t>Gnojowica</t>
  </si>
  <si>
    <t>Gnojówka</t>
  </si>
  <si>
    <t>Słoma zbóż</t>
  </si>
  <si>
    <t>Słoma kukurydzy</t>
  </si>
  <si>
    <t>Słoma rzepaku</t>
  </si>
  <si>
    <t>Liście buraków</t>
  </si>
  <si>
    <t>Inne</t>
  </si>
  <si>
    <t>Nawóz</t>
  </si>
  <si>
    <t>Dawka (kg/ha)</t>
  </si>
  <si>
    <t>nawozu</t>
  </si>
  <si>
    <t>czystego składnika</t>
  </si>
  <si>
    <t>Koszty nawożenia</t>
  </si>
  <si>
    <t>na 1 ha</t>
  </si>
  <si>
    <t>na pole</t>
  </si>
  <si>
    <t>cena nawozu</t>
  </si>
  <si>
    <t>Wapnowanie</t>
  </si>
  <si>
    <t>Data wapnowania</t>
  </si>
  <si>
    <t>MgO</t>
  </si>
  <si>
    <t>Dawka</t>
  </si>
  <si>
    <t>Koszty wapnowania</t>
  </si>
  <si>
    <t>Zabiegi agrotechniczne</t>
  </si>
  <si>
    <t>Data</t>
  </si>
  <si>
    <t>Rodzaj pracy</t>
  </si>
  <si>
    <t>Parametry pracy</t>
  </si>
  <si>
    <t>głębokość (cm)</t>
  </si>
  <si>
    <t>szerokość rob. (m)</t>
  </si>
  <si>
    <t>Stan gleby</t>
  </si>
  <si>
    <t>Koszty zabiegów agrotechnicznych</t>
  </si>
  <si>
    <t>Liczba (godz. lub ha)</t>
  </si>
  <si>
    <t>Cena za godz. lub ha</t>
  </si>
  <si>
    <t>Watość</t>
  </si>
  <si>
    <t>na ha</t>
  </si>
  <si>
    <t>dawka (t/ha)</t>
  </si>
  <si>
    <t>dawka (m3/ha)</t>
  </si>
  <si>
    <t>gat. zboża</t>
  </si>
  <si>
    <t>kukurydza</t>
  </si>
  <si>
    <t>rzepak</t>
  </si>
  <si>
    <t xml:space="preserve">gat. roslin </t>
  </si>
  <si>
    <t>buraki</t>
  </si>
  <si>
    <t>rodzaj</t>
  </si>
  <si>
    <t>Masa tysiąca nasion (g)</t>
  </si>
  <si>
    <t>Siła kiełkowania (%)</t>
  </si>
  <si>
    <t>Czystość nasion (%)</t>
  </si>
  <si>
    <t>Współczynnik</t>
  </si>
  <si>
    <t>Norma siewu do zastosowania</t>
  </si>
  <si>
    <r>
      <t>K</t>
    </r>
    <r>
      <rPr>
        <sz val="8"/>
        <color indexed="8"/>
        <rFont val="Czcionka tekstu podstawowego"/>
        <charset val="238"/>
      </rPr>
      <t>2</t>
    </r>
    <r>
      <rPr>
        <sz val="10"/>
        <color indexed="8"/>
        <rFont val="Czcionka tekstu podstawowego"/>
        <family val="2"/>
        <charset val="238"/>
      </rPr>
      <t>O</t>
    </r>
  </si>
  <si>
    <t>zasobność      (mg/100 g)</t>
  </si>
  <si>
    <r>
      <t>P</t>
    </r>
    <r>
      <rPr>
        <sz val="8"/>
        <color indexed="8"/>
        <rFont val="Czcionka tekstu podstawowego"/>
        <charset val="238"/>
      </rPr>
      <t>2</t>
    </r>
    <r>
      <rPr>
        <sz val="10"/>
        <color indexed="8"/>
        <rFont val="Czcionka tekstu podstawowego"/>
        <family val="2"/>
        <charset val="238"/>
      </rPr>
      <t>O</t>
    </r>
    <r>
      <rPr>
        <sz val="8"/>
        <color indexed="8"/>
        <rFont val="Czcionka tekstu podstawowego"/>
        <charset val="238"/>
      </rPr>
      <t>5</t>
    </r>
  </si>
  <si>
    <t>na 100 kg</t>
  </si>
  <si>
    <r>
      <t>Stopień kwalifikacji lub F</t>
    </r>
    <r>
      <rPr>
        <sz val="8"/>
        <rFont val="Czcionka tekstu podstawowego"/>
        <family val="2"/>
        <charset val="238"/>
      </rPr>
      <t>1</t>
    </r>
  </si>
  <si>
    <t>Skład nawozu (%)</t>
  </si>
  <si>
    <t>Data stosowania nawozu</t>
  </si>
  <si>
    <t>Powierzchnia nawożenia (ha)</t>
  </si>
  <si>
    <t>cena wapna (zł/t)</t>
  </si>
  <si>
    <t>wapna (t/ha)</t>
  </si>
  <si>
    <t>CaO (t/ha)</t>
  </si>
  <si>
    <t>MgO (kg/ha)</t>
  </si>
  <si>
    <t>Częstość wapnow.</t>
  </si>
  <si>
    <t>koszt wapnowania</t>
  </si>
  <si>
    <t>koszt sezon (1 ha)</t>
  </si>
  <si>
    <t>koszt sezon (pole)</t>
  </si>
  <si>
    <t>koszt rozsiania (zł/ha)</t>
  </si>
  <si>
    <t>Zawartość skład. w wapnie (%)</t>
  </si>
  <si>
    <t>Ewidencja zabiegów ochrony roślin</t>
  </si>
  <si>
    <t>Data stosowania</t>
  </si>
  <si>
    <t>Środki ochrony roślin</t>
  </si>
  <si>
    <t>Powierzchnia stosowania (ha)</t>
  </si>
  <si>
    <t>Przyczyna stosowania</t>
  </si>
  <si>
    <t>Koszty ochrony roślin</t>
  </si>
  <si>
    <t>Cena opakow. ś.o.r.</t>
  </si>
  <si>
    <t>Wielkość opakow. ś.o.r.</t>
  </si>
  <si>
    <t>Nazwa środka ochrony roślin</t>
  </si>
  <si>
    <t>Dawka ś.o.r. (l, kg, ml, g/ha)</t>
  </si>
  <si>
    <t>Zbiór</t>
  </si>
  <si>
    <t>Data zbioru</t>
  </si>
  <si>
    <t>Zebrana ilość plonu (dt)</t>
  </si>
  <si>
    <t>Zebrana powierzchnia (ha)</t>
  </si>
  <si>
    <t>Parametry polonu</t>
  </si>
  <si>
    <t>wilgotność</t>
  </si>
  <si>
    <t>masa 1000 nasion</t>
  </si>
  <si>
    <t>inne</t>
  </si>
  <si>
    <t>RAZEM</t>
  </si>
  <si>
    <t>---------</t>
  </si>
  <si>
    <t>Uzyskana cena  (zł/dt)</t>
  </si>
  <si>
    <t>Uzyskana wartość (zł)</t>
  </si>
  <si>
    <t>Koszty</t>
  </si>
  <si>
    <t>Materiał siewny</t>
  </si>
  <si>
    <t>Nawozy i odżywki dolistne</t>
  </si>
  <si>
    <t>Nawozy mineralne i odżywki dolistne</t>
  </si>
  <si>
    <t>Waponowanie</t>
  </si>
  <si>
    <t>Praca najemna</t>
  </si>
  <si>
    <t>Suszenie:</t>
  </si>
  <si>
    <t>ilość suszona (dt):</t>
  </si>
  <si>
    <t>koszt suszenia 1 dt (zł/dt)</t>
  </si>
  <si>
    <t>Plonowanie (dt/ha)</t>
  </si>
  <si>
    <t>Nadwyżka bezposrednia</t>
  </si>
  <si>
    <t>Przychody</t>
  </si>
  <si>
    <t>Sprzedaż plonu głównego (ziarna, nasion, itp.)</t>
  </si>
  <si>
    <t>Słoma lub inny plon uboczny</t>
  </si>
  <si>
    <t>Jednolita płatność obszarowa</t>
  </si>
  <si>
    <t>Płatność uzupełniające</t>
  </si>
  <si>
    <t>Płatność związana z ONW</t>
  </si>
  <si>
    <t>Płatność związana z programami rolno-środowiskowymi</t>
  </si>
  <si>
    <t>Dopłata do materiału siewnego</t>
  </si>
  <si>
    <t>Inne przychody z uprawy na danym polu</t>
  </si>
  <si>
    <t>Nadwyżka bezpośrednia</t>
  </si>
  <si>
    <t>Na pole:</t>
  </si>
  <si>
    <t>Na 1 ha</t>
  </si>
  <si>
    <t>średnia</t>
  </si>
  <si>
    <t>wysoka</t>
  </si>
  <si>
    <t>niska</t>
  </si>
  <si>
    <t>wskazane</t>
  </si>
  <si>
    <t>Kategoria</t>
  </si>
  <si>
    <t>Frakcja &lt;0,02*</t>
  </si>
  <si>
    <t>Skład granulometryczny</t>
  </si>
  <si>
    <t>Bardzo lekkie</t>
  </si>
  <si>
    <t>do 10</t>
  </si>
  <si>
    <t>piaski luźne, piaski słabo gliniaste</t>
  </si>
  <si>
    <t>Lekkie</t>
  </si>
  <si>
    <t>11 – 20</t>
  </si>
  <si>
    <t>piaski gliniaste lekkie i mocne, pył piaszczysty i pył zwykły</t>
  </si>
  <si>
    <t>Średnie</t>
  </si>
  <si>
    <t>21 – 35</t>
  </si>
  <si>
    <t>gliny lekkie, pył gliniasty</t>
  </si>
  <si>
    <t>Ciężkie</t>
  </si>
  <si>
    <t>powyżej 35</t>
  </si>
  <si>
    <t>gliny średnie i ciężkie, pył ilasty, iły</t>
  </si>
  <si>
    <t>* Procentowa zawartość fakcji o wielkości poniżej 0,02 mm.</t>
  </si>
  <si>
    <t>Gatunki roślin</t>
  </si>
  <si>
    <t>Na tonę produktu*</t>
  </si>
  <si>
    <t>P2O5</t>
  </si>
  <si>
    <t>K2O</t>
  </si>
  <si>
    <t>Mg</t>
  </si>
  <si>
    <t>Pszenica</t>
  </si>
  <si>
    <t>Żyto</t>
  </si>
  <si>
    <t>Pszenżyto</t>
  </si>
  <si>
    <t>Owies</t>
  </si>
  <si>
    <t>Kukurydza na ziarno</t>
  </si>
  <si>
    <t>Rzepak</t>
  </si>
  <si>
    <t>Ziemniaki</t>
  </si>
  <si>
    <t>Buraki cukrowe</t>
  </si>
  <si>
    <t>Motylkowate z trawą (3 pokosy)</t>
  </si>
  <si>
    <t>Na plon produktu*</t>
  </si>
  <si>
    <t>Wpisz plon (t/ha)</t>
  </si>
  <si>
    <t>Kategorie agronomiczne gleb</t>
  </si>
  <si>
    <t>Pobranie składników z plonem (kg/ha) z plonem ubocznym (słomą lub liśćmi)</t>
  </si>
  <si>
    <t>Klasa zawartości</t>
  </si>
  <si>
    <t>Kategoria agronomiczna gleby</t>
  </si>
  <si>
    <t>V Bardzo niska</t>
  </si>
  <si>
    <t>do 2,5</t>
  </si>
  <si>
    <t xml:space="preserve"> do 5,0</t>
  </si>
  <si>
    <t>do 7,5</t>
  </si>
  <si>
    <t>do 10,0</t>
  </si>
  <si>
    <t>IV Niska</t>
  </si>
  <si>
    <t>2,5 – 7,5</t>
  </si>
  <si>
    <t>5,1 – 10,0</t>
  </si>
  <si>
    <t>7,6 – 12,5</t>
  </si>
  <si>
    <t xml:space="preserve"> 10,1 – 15,0</t>
  </si>
  <si>
    <t>III Średnia</t>
  </si>
  <si>
    <t xml:space="preserve"> 7,6 – 12,5</t>
  </si>
  <si>
    <t xml:space="preserve"> 12,6 – 20,0</t>
  </si>
  <si>
    <t xml:space="preserve"> 15,1 – 25,0</t>
  </si>
  <si>
    <t>II Wysoka</t>
  </si>
  <si>
    <t>12,6 – 17,5</t>
  </si>
  <si>
    <t>15,1 – 20,0</t>
  </si>
  <si>
    <t>20,1 – 25,0</t>
  </si>
  <si>
    <t xml:space="preserve"> 25,1 – 30,0</t>
  </si>
  <si>
    <t xml:space="preserve">I Bardzo wysoka </t>
  </si>
  <si>
    <t>od 17,6</t>
  </si>
  <si>
    <t>od 20,1</t>
  </si>
  <si>
    <t>od 25,1</t>
  </si>
  <si>
    <t>od 30,1</t>
  </si>
  <si>
    <t>Zasobność gleb w przyswajalny potas w mg K2O na 100 g gleby</t>
  </si>
  <si>
    <t>do 1,0</t>
  </si>
  <si>
    <t>do 2,0</t>
  </si>
  <si>
    <t>do 3,0</t>
  </si>
  <si>
    <t>do 4,0</t>
  </si>
  <si>
    <t>1,1 – 2,0</t>
  </si>
  <si>
    <t>2,1 – 3,0</t>
  </si>
  <si>
    <t>3,1 – 5,0</t>
  </si>
  <si>
    <t>4,1 – 6,0</t>
  </si>
  <si>
    <t>2,1 – 4,0</t>
  </si>
  <si>
    <t>5,1 – 7,0</t>
  </si>
  <si>
    <t>6,1 – 10,0</t>
  </si>
  <si>
    <t>7,1 – 9,0</t>
  </si>
  <si>
    <t>10,1 – 14,0</t>
  </si>
  <si>
    <t>od 6,1</t>
  </si>
  <si>
    <t>od 7,1</t>
  </si>
  <si>
    <t>od 9,1</t>
  </si>
  <si>
    <t>od 14,1</t>
  </si>
  <si>
    <t>Zasobność gleb mineralnych w przyswajalny magnez w mg Mg na 100 g gleby</t>
  </si>
  <si>
    <t>do 5,0</t>
  </si>
  <si>
    <t>10,1 – 15,0</t>
  </si>
  <si>
    <t>powyżej 20,0</t>
  </si>
  <si>
    <t>Zasobność gleb mineralnych w przyswajalny fosfor zawierających do 2% CaCO3 w mg na P2O5 100 g gleby</t>
  </si>
  <si>
    <t>Kategoria agronomiczna gleb</t>
  </si>
  <si>
    <t>Potrzeby wapnowania i odpowiadające im wartości pH</t>
  </si>
  <si>
    <t>konieczne</t>
  </si>
  <si>
    <t>potrzebne</t>
  </si>
  <si>
    <t>ograniczone</t>
  </si>
  <si>
    <t>zbędne</t>
  </si>
  <si>
    <t>dawka</t>
  </si>
  <si>
    <t>&lt;4,0</t>
  </si>
  <si>
    <t>4,1 – 4,5</t>
  </si>
  <si>
    <t>4,6 – 5,0</t>
  </si>
  <si>
    <t>–</t>
  </si>
  <si>
    <t>5,1 – 5,5</t>
  </si>
  <si>
    <t>&gt;5,6</t>
  </si>
  <si>
    <t>5,6 – 6,0</t>
  </si>
  <si>
    <t>&gt;6,1</t>
  </si>
  <si>
    <t>&lt;5,0</t>
  </si>
  <si>
    <t>6,1 – 6,5</t>
  </si>
  <si>
    <t>&gt;6,6</t>
  </si>
  <si>
    <t>&lt;5,5</t>
  </si>
  <si>
    <t>6,6 – 7,0</t>
  </si>
  <si>
    <t>Zalecane dawki nawozów wapniowych w (t/ha CaO) oraz pHKCl dla poszczególnych potrzeb wapnowania</t>
  </si>
  <si>
    <t>Plon dt/ha</t>
  </si>
  <si>
    <t>Zboża</t>
  </si>
  <si>
    <t>Zawartość P2O5</t>
  </si>
  <si>
    <t>bardzo niska</t>
  </si>
  <si>
    <t>bardzo wysoka</t>
  </si>
  <si>
    <t>Jęczmień</t>
  </si>
  <si>
    <t>S</t>
  </si>
  <si>
    <t>Nawożenie roślin ozimych fosforem (przykładowe (wyjściowe) dawki nawozów fosforowych w kg/ha P2O5)</t>
  </si>
  <si>
    <t>Poprawka nawożenia zbóż fosforem*</t>
  </si>
  <si>
    <t>Czynnik</t>
  </si>
  <si>
    <t>Poprawka dawki*</t>
  </si>
  <si>
    <t>Brak nawożenia organicznego i naturalnego w płodozmianie</t>
  </si>
  <si>
    <t>Odczyn kwaśny lub bardzo kwaśny</t>
  </si>
  <si>
    <t>–20</t>
  </si>
  <si>
    <t>Przyorana słoma zbóż</t>
  </si>
  <si>
    <t>–10</t>
  </si>
  <si>
    <t>Przyorana słoma rzepaku</t>
  </si>
  <si>
    <t>Przyorany obornik bydlęcy lub świński</t>
  </si>
  <si>
    <t>–30</t>
  </si>
  <si>
    <t>Niskie plony rośliny przedplonowej</t>
  </si>
  <si>
    <t>* Poprawka nawożenia zbóż ozimych fosforem w zależności od nawożenia naturalnego i organicznego (% dawki lub P205 kg/ha).</t>
  </si>
  <si>
    <t>Zawartość K2O</t>
  </si>
  <si>
    <t>Nawożenie zbóż ozimych potasem (przykładowe (wyjściowe) dawki nawozów potasowych w kg/ha K2O)</t>
  </si>
  <si>
    <t>Poprawka nawożenia zbóż potasem*</t>
  </si>
  <si>
    <t>Silne opady deszczu w sezonie przedplonu</t>
  </si>
  <si>
    <t>Susza w sezonie przedplonu</t>
  </si>
  <si>
    <t>–40</t>
  </si>
  <si>
    <t>–50</t>
  </si>
  <si>
    <t>* Poprawka nawożenia zbóż ozimych potasem w zależności od nawożenia naturalnego i organicznego (% dawki lub K2O kg/ha)</t>
  </si>
  <si>
    <t>Zawartość MgO</t>
  </si>
  <si>
    <t>Nawożenie zbóż ozimych magnezem (przykładowe (wyjściowe) dawki nawozów magnezowych w kg/ha MgO)</t>
  </si>
  <si>
    <t>Gatunki</t>
  </si>
  <si>
    <t>Klasy zawartości siarki w glebie</t>
  </si>
  <si>
    <t>Dawki siarki</t>
  </si>
  <si>
    <t>bez znaczenia</t>
  </si>
  <si>
    <t>zboża</t>
  </si>
  <si>
    <t>+30</t>
  </si>
  <si>
    <t>+10</t>
  </si>
  <si>
    <t>+40</t>
  </si>
  <si>
    <t>+20</t>
  </si>
  <si>
    <t>Poprawka nawożenia zbóż magnezem</t>
  </si>
  <si>
    <t>pszenica</t>
  </si>
  <si>
    <t>obojętny</t>
  </si>
  <si>
    <t>żyto</t>
  </si>
  <si>
    <t>Brasetto</t>
  </si>
  <si>
    <t>F1</t>
  </si>
  <si>
    <t>pszenic</t>
  </si>
  <si>
    <t>26.08.2012</t>
  </si>
  <si>
    <t>03.09.2012</t>
  </si>
  <si>
    <t>agrofoska</t>
  </si>
  <si>
    <t>saletrosan</t>
  </si>
  <si>
    <t>23.08.2012</t>
  </si>
  <si>
    <t>24.08</t>
  </si>
  <si>
    <t>talerzowanie</t>
  </si>
  <si>
    <t>dobry</t>
  </si>
  <si>
    <t>03.09</t>
  </si>
  <si>
    <t>orka</t>
  </si>
  <si>
    <t>04.09</t>
  </si>
  <si>
    <t>siew nawozow</t>
  </si>
  <si>
    <t>05.09</t>
  </si>
  <si>
    <t xml:space="preserve">siew </t>
  </si>
  <si>
    <t>15.10.2012</t>
  </si>
  <si>
    <t>IPU</t>
  </si>
  <si>
    <t>DFF</t>
  </si>
  <si>
    <t>Glaen</t>
  </si>
  <si>
    <t>Phospho</t>
  </si>
  <si>
    <t>oprysk herbicydowy</t>
  </si>
  <si>
    <t>saletra</t>
  </si>
  <si>
    <t>Rewital+</t>
  </si>
  <si>
    <t>na rozklad słomy</t>
  </si>
  <si>
    <t>sól potasowa</t>
  </si>
  <si>
    <t xml:space="preserve"> A Dębiany dz.10/1,10/2,11 </t>
  </si>
  <si>
    <t>Opty</t>
  </si>
  <si>
    <t>Kali</t>
  </si>
  <si>
    <t>17.04</t>
  </si>
  <si>
    <t>Saletrosan</t>
  </si>
  <si>
    <t>25.04</t>
  </si>
  <si>
    <t>Tyttanit</t>
  </si>
  <si>
    <t>Nutrimix</t>
  </si>
  <si>
    <t>ccc</t>
  </si>
  <si>
    <t>Basfoliar 36extra</t>
  </si>
  <si>
    <t>Medax Top</t>
  </si>
  <si>
    <t>Soligor</t>
  </si>
  <si>
    <t>Falcon</t>
  </si>
  <si>
    <t>Optimus</t>
  </si>
  <si>
    <t>oprysk</t>
  </si>
  <si>
    <t>koszenie +transport</t>
  </si>
  <si>
    <t>Danadim</t>
  </si>
  <si>
    <t>Decis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</si>
</sst>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\ &quot;zł&quot;"/>
  </numFmts>
  <fonts count="17">
    <font>
      <sz val="11"/>
      <color theme="1"/>
      <name val="Czcionka tekstu podstawowego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7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3" borderId="1" xfId="0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4" borderId="3" xfId="0" applyFill="1" applyBorder="1" applyAlignment="1">
      <alignment horizontal="right" vertical="center" wrapText="1"/>
    </xf>
    <xf numFmtId="0" fontId="0" fillId="4" borderId="4" xfId="0" applyFill="1" applyBorder="1" applyAlignment="1">
      <alignment horizontal="right" vertical="center" wrapText="1"/>
    </xf>
    <xf numFmtId="0" fontId="10" fillId="4" borderId="1" xfId="0" applyFont="1" applyFill="1" applyBorder="1" applyAlignment="1">
      <alignment vertical="center" wrapText="1"/>
    </xf>
    <xf numFmtId="165" fontId="10" fillId="4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165" fontId="10" fillId="5" borderId="8" xfId="0" applyNumberFormat="1" applyFont="1" applyFill="1" applyBorder="1" applyAlignment="1">
      <alignment horizontal="left" vertical="center" wrapText="1"/>
    </xf>
    <xf numFmtId="165" fontId="10" fillId="5" borderId="9" xfId="0" applyNumberFormat="1" applyFont="1" applyFill="1" applyBorder="1" applyAlignment="1">
      <alignment horizontal="left" vertical="center" wrapText="1"/>
    </xf>
    <xf numFmtId="165" fontId="10" fillId="4" borderId="3" xfId="0" applyNumberFormat="1" applyFont="1" applyFill="1" applyBorder="1" applyAlignment="1">
      <alignment horizontal="left" vertical="center" wrapText="1"/>
    </xf>
    <xf numFmtId="165" fontId="10" fillId="4" borderId="5" xfId="0" applyNumberFormat="1" applyFont="1" applyFill="1" applyBorder="1" applyAlignment="1">
      <alignment horizontal="left" vertical="center" wrapText="1"/>
    </xf>
    <xf numFmtId="165" fontId="10" fillId="4" borderId="4" xfId="0" applyNumberFormat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 wrapText="1"/>
    </xf>
    <xf numFmtId="165" fontId="10" fillId="5" borderId="6" xfId="0" applyNumberFormat="1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165" fontId="10" fillId="5" borderId="11" xfId="0" applyNumberFormat="1" applyFont="1" applyFill="1" applyBorder="1" applyAlignment="1">
      <alignment horizontal="left" vertical="center" wrapText="1"/>
    </xf>
    <xf numFmtId="165" fontId="10" fillId="4" borderId="2" xfId="0" applyNumberFormat="1" applyFont="1" applyFill="1" applyBorder="1" applyAlignment="1">
      <alignment horizontal="left" vertical="center" wrapText="1"/>
    </xf>
    <xf numFmtId="165" fontId="10" fillId="4" borderId="10" xfId="0" applyNumberFormat="1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 wrapText="1"/>
    </xf>
    <xf numFmtId="2" fontId="10" fillId="0" borderId="6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2" fontId="10" fillId="0" borderId="7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horizontal="left" vertical="center" wrapText="1"/>
    </xf>
    <xf numFmtId="165" fontId="10" fillId="6" borderId="3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textRotation="90" wrapText="1"/>
    </xf>
    <xf numFmtId="0" fontId="0" fillId="0" borderId="13" xfId="0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/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3" borderId="17" xfId="0" applyFill="1" applyBorder="1"/>
    <xf numFmtId="0" fontId="0" fillId="3" borderId="18" xfId="0" applyFill="1" applyBorder="1"/>
    <xf numFmtId="0" fontId="9" fillId="0" borderId="19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3" borderId="20" xfId="0" applyFont="1" applyFill="1" applyBorder="1" applyAlignment="1">
      <alignment horizontal="left"/>
    </xf>
    <xf numFmtId="0" fontId="9" fillId="3" borderId="21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left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0" fontId="9" fillId="10" borderId="26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3" fillId="3" borderId="29" xfId="0" applyFont="1" applyFill="1" applyBorder="1" applyAlignment="1">
      <alignment horizontal="center" vertical="center" textRotation="90" wrapText="1"/>
    </xf>
    <xf numFmtId="0" fontId="13" fillId="3" borderId="30" xfId="0" applyFont="1" applyFill="1" applyBorder="1" applyAlignment="1">
      <alignment horizontal="center" vertical="center" textRotation="90" wrapText="1"/>
    </xf>
    <xf numFmtId="0" fontId="13" fillId="3" borderId="31" xfId="0" applyFont="1" applyFill="1" applyBorder="1" applyAlignment="1">
      <alignment horizontal="center" vertical="center" textRotation="90" wrapText="1"/>
    </xf>
    <xf numFmtId="2" fontId="16" fillId="0" borderId="57" xfId="0" applyNumberFormat="1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horizontal="left" vertical="center" wrapText="1"/>
    </xf>
    <xf numFmtId="0" fontId="16" fillId="0" borderId="60" xfId="0" applyFont="1" applyFill="1" applyBorder="1" applyAlignment="1">
      <alignment horizontal="left" vertical="center" wrapText="1"/>
    </xf>
    <xf numFmtId="0" fontId="16" fillId="0" borderId="62" xfId="0" applyFont="1" applyFill="1" applyBorder="1" applyAlignment="1">
      <alignment horizontal="right" vertical="center" wrapText="1"/>
    </xf>
    <xf numFmtId="0" fontId="16" fillId="0" borderId="57" xfId="0" applyFont="1" applyFill="1" applyBorder="1" applyAlignment="1">
      <alignment horizontal="right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165" fontId="10" fillId="5" borderId="49" xfId="0" applyNumberFormat="1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10" fillId="5" borderId="51" xfId="0" applyFont="1" applyFill="1" applyBorder="1" applyAlignment="1">
      <alignment horizontal="left" vertical="center" wrapText="1"/>
    </xf>
    <xf numFmtId="0" fontId="10" fillId="5" borderId="53" xfId="0" applyFont="1" applyFill="1" applyBorder="1" applyAlignment="1">
      <alignment horizontal="left" vertical="center" wrapText="1"/>
    </xf>
    <xf numFmtId="0" fontId="10" fillId="5" borderId="28" xfId="0" applyFont="1" applyFill="1" applyBorder="1" applyAlignment="1">
      <alignment horizontal="left" vertical="center" wrapText="1"/>
    </xf>
    <xf numFmtId="165" fontId="10" fillId="0" borderId="49" xfId="0" applyNumberFormat="1" applyFont="1" applyBorder="1" applyAlignment="1">
      <alignment horizontal="center" vertical="center" wrapText="1"/>
    </xf>
    <xf numFmtId="165" fontId="10" fillId="0" borderId="28" xfId="0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2" fontId="15" fillId="4" borderId="5" xfId="0" applyNumberFormat="1" applyFont="1" applyFill="1" applyBorder="1" applyAlignment="1">
      <alignment horizontal="center" vertical="center" wrapText="1"/>
    </xf>
    <xf numFmtId="2" fontId="15" fillId="4" borderId="4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0" fillId="4" borderId="49" xfId="0" applyNumberFormat="1" applyFont="1" applyFill="1" applyBorder="1" applyAlignment="1">
      <alignment horizontal="center" vertical="center" wrapText="1"/>
    </xf>
    <xf numFmtId="165" fontId="10" fillId="5" borderId="61" xfId="0" applyNumberFormat="1" applyFont="1" applyFill="1" applyBorder="1" applyAlignment="1">
      <alignment horizontal="center" vertical="center" wrapText="1"/>
    </xf>
    <xf numFmtId="165" fontId="10" fillId="5" borderId="27" xfId="0" applyNumberFormat="1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0" fillId="5" borderId="61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165" fontId="10" fillId="4" borderId="49" xfId="0" applyNumberFormat="1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2" fontId="15" fillId="4" borderId="44" xfId="0" applyNumberFormat="1" applyFont="1" applyFill="1" applyBorder="1" applyAlignment="1">
      <alignment horizontal="center" vertical="center" wrapText="1"/>
    </xf>
    <xf numFmtId="2" fontId="15" fillId="4" borderId="45" xfId="0" applyNumberFormat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10" fillId="5" borderId="6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right" vertical="center"/>
    </xf>
    <xf numFmtId="0" fontId="10" fillId="5" borderId="7" xfId="0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right" vertical="center"/>
    </xf>
    <xf numFmtId="2" fontId="10" fillId="4" borderId="63" xfId="0" applyNumberFormat="1" applyFont="1" applyFill="1" applyBorder="1" applyAlignment="1">
      <alignment horizontal="center" vertical="center" wrapText="1"/>
    </xf>
    <xf numFmtId="2" fontId="10" fillId="4" borderId="64" xfId="0" applyNumberFormat="1" applyFont="1" applyFill="1" applyBorder="1" applyAlignment="1">
      <alignment horizontal="center" vertical="center" wrapText="1"/>
    </xf>
    <xf numFmtId="2" fontId="10" fillId="4" borderId="65" xfId="0" applyNumberFormat="1" applyFont="1" applyFill="1" applyBorder="1" applyAlignment="1">
      <alignment horizontal="center" vertical="center" wrapText="1"/>
    </xf>
    <xf numFmtId="2" fontId="10" fillId="4" borderId="66" xfId="0" applyNumberFormat="1" applyFont="1" applyFill="1" applyBorder="1" applyAlignment="1">
      <alignment horizontal="center" vertical="center" wrapText="1"/>
    </xf>
    <xf numFmtId="2" fontId="10" fillId="4" borderId="67" xfId="0" applyNumberFormat="1" applyFont="1" applyFill="1" applyBorder="1" applyAlignment="1">
      <alignment horizontal="center" vertical="center" wrapText="1"/>
    </xf>
    <xf numFmtId="2" fontId="10" fillId="4" borderId="68" xfId="0" applyNumberFormat="1" applyFont="1" applyFill="1" applyBorder="1" applyAlignment="1">
      <alignment horizontal="center" vertical="center" wrapText="1"/>
    </xf>
    <xf numFmtId="165" fontId="10" fillId="4" borderId="50" xfId="0" applyNumberFormat="1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165" fontId="10" fillId="4" borderId="28" xfId="0" applyNumberFormat="1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textRotation="90" wrapText="1"/>
    </xf>
    <xf numFmtId="0" fontId="13" fillId="3" borderId="33" xfId="0" applyFont="1" applyFill="1" applyBorder="1" applyAlignment="1">
      <alignment horizontal="center" vertical="center" textRotation="90" wrapText="1"/>
    </xf>
    <xf numFmtId="0" fontId="13" fillId="3" borderId="34" xfId="0" applyFont="1" applyFill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wrapText="1"/>
    </xf>
    <xf numFmtId="2" fontId="10" fillId="4" borderId="49" xfId="0" applyNumberFormat="1" applyFont="1" applyFill="1" applyBorder="1" applyAlignment="1">
      <alignment horizontal="right" vertical="center" wrapText="1"/>
    </xf>
    <xf numFmtId="2" fontId="10" fillId="4" borderId="53" xfId="0" applyNumberFormat="1" applyFont="1" applyFill="1" applyBorder="1" applyAlignment="1">
      <alignment horizontal="right" vertical="center" wrapText="1"/>
    </xf>
    <xf numFmtId="2" fontId="10" fillId="4" borderId="28" xfId="0" applyNumberFormat="1" applyFont="1" applyFill="1" applyBorder="1" applyAlignment="1">
      <alignment horizontal="righ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5" borderId="60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2" fontId="15" fillId="4" borderId="22" xfId="0" applyNumberFormat="1" applyFont="1" applyFill="1" applyBorder="1" applyAlignment="1">
      <alignment horizontal="center" vertical="center" wrapText="1"/>
    </xf>
    <xf numFmtId="2" fontId="15" fillId="4" borderId="6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49" xfId="0" applyNumberFormat="1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2" fontId="10" fillId="0" borderId="53" xfId="0" applyNumberFormat="1" applyFont="1" applyBorder="1" applyAlignment="1">
      <alignment horizontal="center" vertical="center" wrapText="1"/>
    </xf>
    <xf numFmtId="0" fontId="15" fillId="5" borderId="52" xfId="0" applyFont="1" applyFill="1" applyBorder="1" applyAlignment="1">
      <alignment horizontal="center" vertical="center" wrapText="1"/>
    </xf>
    <xf numFmtId="0" fontId="15" fillId="5" borderId="59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2" fontId="15" fillId="4" borderId="7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51" xfId="0" applyFont="1" applyFill="1" applyBorder="1" applyAlignment="1">
      <alignment horizontal="center" vertical="center" wrapText="1"/>
    </xf>
    <xf numFmtId="0" fontId="10" fillId="5" borderId="53" xfId="0" applyFont="1" applyFill="1" applyBorder="1" applyAlignment="1">
      <alignment horizontal="center" vertical="center" wrapText="1"/>
    </xf>
    <xf numFmtId="0" fontId="10" fillId="5" borderId="61" xfId="0" applyFont="1" applyFill="1" applyBorder="1" applyAlignment="1">
      <alignment horizontal="center" vertical="center" wrapText="1"/>
    </xf>
    <xf numFmtId="0" fontId="15" fillId="4" borderId="44" xfId="0" applyNumberFormat="1" applyFont="1" applyFill="1" applyBorder="1" applyAlignment="1">
      <alignment horizontal="right" vertical="center" wrapText="1"/>
    </xf>
    <xf numFmtId="2" fontId="15" fillId="4" borderId="59" xfId="0" applyNumberFormat="1" applyFont="1" applyFill="1" applyBorder="1" applyAlignment="1">
      <alignment horizontal="right" vertical="center" wrapText="1"/>
    </xf>
    <xf numFmtId="2" fontId="15" fillId="4" borderId="38" xfId="0" applyNumberFormat="1" applyFont="1" applyFill="1" applyBorder="1" applyAlignment="1">
      <alignment horizontal="right" vertical="center" wrapText="1"/>
    </xf>
    <xf numFmtId="0" fontId="15" fillId="0" borderId="44" xfId="0" quotePrefix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4" borderId="52" xfId="0" applyFont="1" applyFill="1" applyBorder="1" applyAlignment="1">
      <alignment horizontal="left" vertical="center" wrapText="1"/>
    </xf>
    <xf numFmtId="0" fontId="15" fillId="4" borderId="3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3" borderId="61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10" fillId="3" borderId="60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textRotation="90"/>
    </xf>
    <xf numFmtId="0" fontId="13" fillId="3" borderId="6" xfId="0" applyFont="1" applyFill="1" applyBorder="1" applyAlignment="1">
      <alignment horizontal="center" vertical="center" textRotation="90"/>
    </xf>
    <xf numFmtId="0" fontId="13" fillId="3" borderId="7" xfId="0" applyFont="1" applyFill="1" applyBorder="1" applyAlignment="1">
      <alignment horizontal="center" vertical="center" textRotation="90"/>
    </xf>
    <xf numFmtId="0" fontId="10" fillId="0" borderId="5" xfId="0" applyFont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165" fontId="10" fillId="5" borderId="5" xfId="0" applyNumberFormat="1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165" fontId="10" fillId="5" borderId="44" xfId="0" applyNumberFormat="1" applyFont="1" applyFill="1" applyBorder="1" applyAlignment="1">
      <alignment horizontal="center" vertical="center" wrapText="1"/>
    </xf>
    <xf numFmtId="165" fontId="10" fillId="5" borderId="38" xfId="0" applyNumberFormat="1" applyFont="1" applyFill="1" applyBorder="1" applyAlignment="1">
      <alignment horizontal="center" vertical="center" wrapText="1"/>
    </xf>
    <xf numFmtId="165" fontId="10" fillId="5" borderId="7" xfId="0" applyNumberFormat="1" applyFont="1" applyFill="1" applyBorder="1" applyAlignment="1">
      <alignment horizontal="center" vertical="center" wrapText="1"/>
    </xf>
    <xf numFmtId="165" fontId="10" fillId="5" borderId="5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9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44" xfId="0" applyFont="1" applyFill="1" applyBorder="1" applyAlignment="1">
      <alignment horizontal="left" vertical="center" wrapText="1"/>
    </xf>
    <xf numFmtId="0" fontId="0" fillId="3" borderId="38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3" fillId="3" borderId="42" xfId="0" applyFont="1" applyFill="1" applyBorder="1" applyAlignment="1">
      <alignment horizontal="center" vertical="center" textRotation="90" wrapText="1"/>
    </xf>
    <xf numFmtId="0" fontId="13" fillId="3" borderId="43" xfId="0" applyFont="1" applyFill="1" applyBorder="1" applyAlignment="1">
      <alignment horizontal="center" vertical="center" textRotation="90" wrapText="1"/>
    </xf>
    <xf numFmtId="0" fontId="10" fillId="3" borderId="4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2" fontId="0" fillId="3" borderId="5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3" borderId="35" xfId="0" applyFont="1" applyFill="1" applyBorder="1" applyAlignment="1">
      <alignment horizontal="center" vertical="center" textRotation="90" wrapText="1"/>
    </xf>
    <xf numFmtId="0" fontId="13" fillId="3" borderId="8" xfId="0" applyFont="1" applyFill="1" applyBorder="1" applyAlignment="1">
      <alignment horizontal="center" vertical="center" textRotation="90" wrapText="1"/>
    </xf>
    <xf numFmtId="0" fontId="13" fillId="3" borderId="9" xfId="0" applyFont="1" applyFill="1" applyBorder="1" applyAlignment="1">
      <alignment horizontal="center" vertical="center" textRotation="90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textRotation="90" wrapText="1"/>
    </xf>
    <xf numFmtId="0" fontId="13" fillId="3" borderId="28" xfId="0" applyFont="1" applyFill="1" applyBorder="1" applyAlignment="1">
      <alignment horizontal="center" vertical="center" textRotation="90" wrapText="1"/>
    </xf>
    <xf numFmtId="0" fontId="13" fillId="3" borderId="38" xfId="0" applyFont="1" applyFill="1" applyBorder="1" applyAlignment="1">
      <alignment horizontal="center" vertical="center" textRotation="90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right" vertical="center" wrapText="1"/>
    </xf>
    <xf numFmtId="0" fontId="10" fillId="3" borderId="5" xfId="0" applyFont="1" applyFill="1" applyBorder="1" applyAlignment="1">
      <alignment horizontal="right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3" borderId="9" xfId="0" applyFont="1" applyFill="1" applyBorder="1" applyAlignment="1">
      <alignment horizontal="center" vertical="center" textRotation="90" wrapText="1"/>
    </xf>
    <xf numFmtId="0" fontId="6" fillId="3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5" fontId="6" fillId="5" borderId="5" xfId="0" applyNumberFormat="1" applyFont="1" applyFill="1" applyBorder="1" applyAlignment="1">
      <alignment vertical="center" wrapText="1"/>
    </xf>
    <xf numFmtId="165" fontId="6" fillId="4" borderId="5" xfId="0" applyNumberFormat="1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3" fillId="3" borderId="16" xfId="0" applyFont="1" applyFill="1" applyBorder="1" applyAlignment="1">
      <alignment horizontal="center" vertical="center" textRotation="90" wrapText="1"/>
    </xf>
    <xf numFmtId="0" fontId="13" fillId="3" borderId="6" xfId="0" applyFont="1" applyFill="1" applyBorder="1" applyAlignment="1">
      <alignment horizontal="center" vertical="center" textRotation="90" wrapText="1"/>
    </xf>
    <xf numFmtId="0" fontId="13" fillId="3" borderId="7" xfId="0" applyFont="1" applyFill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69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9" fillId="3" borderId="42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4" fillId="3" borderId="63" xfId="0" applyFont="1" applyFill="1" applyBorder="1" applyAlignment="1">
      <alignment vertical="center" wrapText="1"/>
    </xf>
    <xf numFmtId="0" fontId="14" fillId="3" borderId="67" xfId="0" applyFont="1" applyFill="1" applyBorder="1" applyAlignment="1">
      <alignment vertical="center" wrapText="1"/>
    </xf>
    <xf numFmtId="0" fontId="14" fillId="3" borderId="64" xfId="0" applyFont="1" applyFill="1" applyBorder="1" applyAlignment="1">
      <alignment vertical="center" wrapText="1"/>
    </xf>
    <xf numFmtId="0" fontId="14" fillId="3" borderId="62" xfId="0" applyFont="1" applyFill="1" applyBorder="1" applyAlignment="1">
      <alignment vertical="center" wrapText="1"/>
    </xf>
    <xf numFmtId="0" fontId="14" fillId="3" borderId="57" xfId="0" applyFont="1" applyFill="1" applyBorder="1" applyAlignment="1">
      <alignment vertical="center" wrapText="1"/>
    </xf>
    <xf numFmtId="0" fontId="14" fillId="3" borderId="60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9" fillId="3" borderId="32" xfId="0" applyFont="1" applyFill="1" applyBorder="1" applyAlignment="1">
      <alignment horizontal="left" vertical="center"/>
    </xf>
    <xf numFmtId="0" fontId="9" fillId="3" borderId="40" xfId="0" applyFont="1" applyFill="1" applyBorder="1" applyAlignment="1">
      <alignment horizontal="left" vertical="center"/>
    </xf>
    <xf numFmtId="0" fontId="9" fillId="3" borderId="54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top" wrapText="1"/>
    </xf>
    <xf numFmtId="0" fontId="9" fillId="3" borderId="49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  <xf numFmtId="0" fontId="9" fillId="3" borderId="49" xfId="0" applyFont="1" applyFill="1" applyBorder="1" applyAlignment="1">
      <alignment vertical="center"/>
    </xf>
    <xf numFmtId="0" fontId="9" fillId="3" borderId="53" xfId="0" applyFont="1" applyFill="1" applyBorder="1" applyAlignment="1">
      <alignment vertical="center"/>
    </xf>
    <xf numFmtId="0" fontId="9" fillId="3" borderId="28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</cellXfs>
  <cellStyles count="1">
    <cellStyle name="Normalny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zoomScale="80" zoomScaleNormal="80" workbookViewId="0">
      <selection activeCell="R49" sqref="R49:S49"/>
    </sheetView>
  </sheetViews>
  <sheetFormatPr defaultRowHeight="14.25"/>
  <cols>
    <col min="1" max="1" width="4.25" style="2" customWidth="1"/>
    <col min="2" max="2" width="5.25" style="2" customWidth="1"/>
    <col min="3" max="3" width="5" style="2" customWidth="1"/>
    <col min="4" max="4" width="10.25" style="2" customWidth="1"/>
    <col min="5" max="5" width="9.625" style="2" customWidth="1"/>
    <col min="6" max="6" width="9.75" style="2" customWidth="1"/>
    <col min="7" max="7" width="6.5" style="2" customWidth="1"/>
    <col min="8" max="8" width="5.625" style="2" customWidth="1"/>
    <col min="9" max="9" width="9.125" style="2" customWidth="1"/>
    <col min="10" max="10" width="7" style="2" customWidth="1"/>
    <col min="11" max="11" width="9.875" style="2" customWidth="1"/>
    <col min="12" max="12" width="6.125" style="2" customWidth="1"/>
    <col min="13" max="13" width="6.75" style="2" customWidth="1"/>
    <col min="14" max="14" width="9.875" style="2" customWidth="1"/>
    <col min="15" max="16" width="9" style="2"/>
    <col min="17" max="17" width="6.375" style="2" customWidth="1"/>
    <col min="18" max="18" width="5.75" style="2" customWidth="1"/>
    <col min="19" max="19" width="11.75" style="2" customWidth="1"/>
    <col min="20" max="20" width="10.25" style="2" bestFit="1" customWidth="1"/>
    <col min="21" max="21" width="10.125" style="2" customWidth="1"/>
    <col min="22" max="16384" width="9" style="2"/>
  </cols>
  <sheetData>
    <row r="1" spans="1:21" s="1" customFormat="1" ht="14.25" customHeight="1">
      <c r="A1" s="300" t="s">
        <v>1</v>
      </c>
      <c r="B1" s="304" t="s">
        <v>0</v>
      </c>
      <c r="C1" s="304"/>
      <c r="D1" s="304"/>
      <c r="E1" s="304"/>
      <c r="F1" s="305" t="s">
        <v>328</v>
      </c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7"/>
    </row>
    <row r="2" spans="1:21" ht="14.25" customHeight="1" thickBot="1">
      <c r="A2" s="301"/>
      <c r="B2" s="292" t="s">
        <v>2</v>
      </c>
      <c r="C2" s="293"/>
      <c r="D2" s="64">
        <v>1</v>
      </c>
      <c r="E2" s="291" t="s">
        <v>3</v>
      </c>
      <c r="F2" s="291"/>
      <c r="G2" s="62">
        <v>8.2100000000000009</v>
      </c>
      <c r="H2" s="311" t="s">
        <v>4</v>
      </c>
      <c r="I2" s="311"/>
      <c r="J2" s="312">
        <v>2013</v>
      </c>
      <c r="K2" s="312"/>
      <c r="L2" s="291" t="s">
        <v>5</v>
      </c>
      <c r="M2" s="291"/>
      <c r="N2" s="308" t="s">
        <v>174</v>
      </c>
      <c r="O2" s="309"/>
      <c r="P2" s="291" t="s">
        <v>6</v>
      </c>
      <c r="Q2" s="291"/>
      <c r="R2" s="291"/>
      <c r="S2" s="308" t="s">
        <v>298</v>
      </c>
      <c r="T2" s="309"/>
      <c r="U2" s="310"/>
    </row>
    <row r="3" spans="1:21" ht="14.25" customHeight="1" thickBot="1">
      <c r="A3" s="313" t="s">
        <v>7</v>
      </c>
      <c r="B3" s="302" t="s">
        <v>8</v>
      </c>
      <c r="C3" s="303"/>
      <c r="D3" s="296"/>
      <c r="E3" s="296"/>
      <c r="F3" s="38" t="s">
        <v>9</v>
      </c>
      <c r="G3" s="296"/>
      <c r="H3" s="296"/>
      <c r="I3" s="303" t="s">
        <v>10</v>
      </c>
      <c r="J3" s="303"/>
      <c r="K3" s="303"/>
      <c r="L3" s="323"/>
      <c r="M3" s="324"/>
      <c r="N3" s="324"/>
      <c r="O3" s="324"/>
      <c r="P3" s="325"/>
      <c r="Q3" s="297" t="s">
        <v>11</v>
      </c>
      <c r="R3" s="298"/>
      <c r="S3" s="299"/>
      <c r="T3" s="294"/>
      <c r="U3" s="295"/>
    </row>
    <row r="4" spans="1:21" ht="14.25" customHeight="1">
      <c r="A4" s="314"/>
      <c r="B4" s="320" t="s">
        <v>12</v>
      </c>
      <c r="C4" s="318" t="s">
        <v>13</v>
      </c>
      <c r="D4" s="316" t="s">
        <v>24</v>
      </c>
      <c r="E4" s="253" t="s">
        <v>14</v>
      </c>
      <c r="F4" s="223"/>
      <c r="G4" s="223"/>
      <c r="H4" s="243"/>
      <c r="I4" s="157" t="s">
        <v>88</v>
      </c>
      <c r="J4" s="158"/>
      <c r="K4" s="249"/>
      <c r="L4" s="253" t="s">
        <v>86</v>
      </c>
      <c r="M4" s="223"/>
      <c r="N4" s="243"/>
      <c r="O4" s="253" t="s">
        <v>58</v>
      </c>
      <c r="P4" s="243"/>
      <c r="Q4" s="253" t="s">
        <v>22</v>
      </c>
      <c r="R4" s="243"/>
      <c r="S4" s="157" t="s">
        <v>25</v>
      </c>
      <c r="T4" s="249"/>
      <c r="U4" s="254" t="s">
        <v>28</v>
      </c>
    </row>
    <row r="5" spans="1:21" ht="27.95" customHeight="1">
      <c r="A5" s="314"/>
      <c r="B5" s="321"/>
      <c r="C5" s="319"/>
      <c r="D5" s="317"/>
      <c r="E5" s="39" t="s">
        <v>15</v>
      </c>
      <c r="F5" s="40" t="s">
        <v>16</v>
      </c>
      <c r="G5" s="288" t="s">
        <v>17</v>
      </c>
      <c r="H5" s="274"/>
      <c r="I5" s="39" t="s">
        <v>87</v>
      </c>
      <c r="J5" s="330" t="s">
        <v>20</v>
      </c>
      <c r="K5" s="331"/>
      <c r="L5" s="273" t="s">
        <v>19</v>
      </c>
      <c r="M5" s="327"/>
      <c r="N5" s="41" t="s">
        <v>20</v>
      </c>
      <c r="O5" s="39" t="s">
        <v>87</v>
      </c>
      <c r="P5" s="41" t="s">
        <v>20</v>
      </c>
      <c r="Q5" s="273" t="s">
        <v>23</v>
      </c>
      <c r="R5" s="274"/>
      <c r="S5" s="39" t="s">
        <v>26</v>
      </c>
      <c r="T5" s="54" t="s">
        <v>27</v>
      </c>
      <c r="U5" s="255"/>
    </row>
    <row r="6" spans="1:21" ht="14.25" customHeight="1">
      <c r="A6" s="314"/>
      <c r="B6" s="321"/>
      <c r="C6" s="42">
        <v>1</v>
      </c>
      <c r="D6" s="46">
        <v>4.9000000000000004</v>
      </c>
      <c r="E6" s="47"/>
      <c r="F6" s="12"/>
      <c r="G6" s="289"/>
      <c r="H6" s="290"/>
      <c r="I6" s="48">
        <v>12.7</v>
      </c>
      <c r="J6" s="271" t="s">
        <v>149</v>
      </c>
      <c r="K6" s="272"/>
      <c r="L6" s="278">
        <v>14</v>
      </c>
      <c r="M6" s="279"/>
      <c r="N6" s="117" t="s">
        <v>149</v>
      </c>
      <c r="O6" s="48">
        <v>6.8</v>
      </c>
      <c r="P6" s="117" t="s">
        <v>149</v>
      </c>
      <c r="Q6" s="189" t="s">
        <v>238</v>
      </c>
      <c r="R6" s="218"/>
      <c r="S6" s="21"/>
      <c r="T6" s="9"/>
      <c r="U6" s="23">
        <v>25</v>
      </c>
    </row>
    <row r="7" spans="1:21" ht="14.25" customHeight="1">
      <c r="A7" s="314"/>
      <c r="B7" s="321"/>
      <c r="C7" s="42">
        <v>2</v>
      </c>
      <c r="D7" s="46">
        <v>6.6</v>
      </c>
      <c r="E7" s="47"/>
      <c r="F7" s="12"/>
      <c r="G7" s="289"/>
      <c r="H7" s="290"/>
      <c r="I7" s="48">
        <v>10.4</v>
      </c>
      <c r="J7" s="271" t="s">
        <v>149</v>
      </c>
      <c r="K7" s="272"/>
      <c r="L7" s="278">
        <v>13.1</v>
      </c>
      <c r="M7" s="279"/>
      <c r="N7" s="117" t="s">
        <v>149</v>
      </c>
      <c r="O7" s="48">
        <v>5.0999999999999996</v>
      </c>
      <c r="P7" s="117" t="s">
        <v>150</v>
      </c>
      <c r="Q7" s="189" t="s">
        <v>299</v>
      </c>
      <c r="R7" s="218"/>
      <c r="S7" s="21"/>
      <c r="T7" s="9"/>
      <c r="U7" s="23">
        <v>25</v>
      </c>
    </row>
    <row r="8" spans="1:21" ht="14.25" customHeight="1">
      <c r="A8" s="314"/>
      <c r="B8" s="321"/>
      <c r="C8" s="42">
        <v>3</v>
      </c>
      <c r="D8" s="46"/>
      <c r="E8" s="47"/>
      <c r="F8" s="12"/>
      <c r="G8" s="289"/>
      <c r="H8" s="290"/>
      <c r="I8" s="48"/>
      <c r="J8" s="271"/>
      <c r="K8" s="272"/>
      <c r="L8" s="278"/>
      <c r="M8" s="279"/>
      <c r="N8" s="49"/>
      <c r="O8" s="48"/>
      <c r="P8" s="49"/>
      <c r="Q8" s="189"/>
      <c r="R8" s="218"/>
      <c r="S8" s="21"/>
      <c r="T8" s="9"/>
      <c r="U8" s="23"/>
    </row>
    <row r="9" spans="1:21" ht="14.25" customHeight="1">
      <c r="A9" s="314"/>
      <c r="B9" s="321"/>
      <c r="C9" s="42">
        <v>4</v>
      </c>
      <c r="D9" s="46"/>
      <c r="E9" s="47"/>
      <c r="F9" s="12"/>
      <c r="G9" s="289"/>
      <c r="H9" s="290"/>
      <c r="I9" s="48"/>
      <c r="J9" s="271"/>
      <c r="K9" s="272"/>
      <c r="L9" s="278"/>
      <c r="M9" s="279"/>
      <c r="N9" s="49"/>
      <c r="O9" s="48"/>
      <c r="P9" s="49"/>
      <c r="Q9" s="189"/>
      <c r="R9" s="218"/>
      <c r="S9" s="21"/>
      <c r="T9" s="9"/>
      <c r="U9" s="23"/>
    </row>
    <row r="10" spans="1:21" ht="14.25" customHeight="1" thickBot="1">
      <c r="A10" s="315"/>
      <c r="B10" s="322"/>
      <c r="C10" s="45">
        <v>5</v>
      </c>
      <c r="D10" s="50"/>
      <c r="E10" s="51"/>
      <c r="F10" s="14"/>
      <c r="G10" s="328"/>
      <c r="H10" s="329"/>
      <c r="I10" s="52"/>
      <c r="J10" s="284"/>
      <c r="K10" s="285"/>
      <c r="L10" s="280"/>
      <c r="M10" s="281"/>
      <c r="N10" s="53"/>
      <c r="O10" s="52"/>
      <c r="P10" s="53"/>
      <c r="Q10" s="326"/>
      <c r="R10" s="221"/>
      <c r="S10" s="22"/>
      <c r="T10" s="10"/>
      <c r="U10" s="24"/>
    </row>
    <row r="11" spans="1:21" s="6" customFormat="1" ht="14.25" customHeight="1">
      <c r="A11" s="343" t="s">
        <v>29</v>
      </c>
      <c r="B11" s="346" t="s">
        <v>30</v>
      </c>
      <c r="C11" s="287"/>
      <c r="D11" s="287"/>
      <c r="E11" s="287" t="s">
        <v>31</v>
      </c>
      <c r="F11" s="287"/>
      <c r="G11" s="287"/>
      <c r="H11" s="287" t="s">
        <v>90</v>
      </c>
      <c r="I11" s="287"/>
      <c r="J11" s="287"/>
      <c r="K11" s="287" t="s">
        <v>81</v>
      </c>
      <c r="L11" s="287"/>
      <c r="M11" s="287"/>
      <c r="N11" s="287" t="s">
        <v>82</v>
      </c>
      <c r="O11" s="287"/>
      <c r="P11" s="287" t="s">
        <v>83</v>
      </c>
      <c r="Q11" s="287"/>
      <c r="R11" s="287"/>
      <c r="S11" s="287" t="s">
        <v>32</v>
      </c>
      <c r="T11" s="287"/>
      <c r="U11" s="359"/>
    </row>
    <row r="12" spans="1:21" s="6" customFormat="1" ht="14.25" customHeight="1">
      <c r="A12" s="344"/>
      <c r="B12" s="347" t="s">
        <v>300</v>
      </c>
      <c r="C12" s="348"/>
      <c r="D12" s="348"/>
      <c r="E12" s="286" t="s">
        <v>301</v>
      </c>
      <c r="F12" s="286"/>
      <c r="G12" s="286"/>
      <c r="H12" s="286" t="s">
        <v>302</v>
      </c>
      <c r="I12" s="286"/>
      <c r="J12" s="286"/>
      <c r="K12" s="286">
        <v>36.5</v>
      </c>
      <c r="L12" s="286"/>
      <c r="M12" s="286"/>
      <c r="N12" s="286">
        <v>98</v>
      </c>
      <c r="O12" s="286"/>
      <c r="P12" s="286">
        <v>98</v>
      </c>
      <c r="Q12" s="286"/>
      <c r="R12" s="286"/>
      <c r="S12" s="286">
        <v>160</v>
      </c>
      <c r="T12" s="286"/>
      <c r="U12" s="360"/>
    </row>
    <row r="13" spans="1:21" s="6" customFormat="1" ht="14.25" customHeight="1">
      <c r="A13" s="344"/>
      <c r="B13" s="339" t="s">
        <v>33</v>
      </c>
      <c r="C13" s="340"/>
      <c r="D13" s="340" t="s">
        <v>34</v>
      </c>
      <c r="E13" s="340"/>
      <c r="F13" s="340"/>
      <c r="G13" s="340" t="s">
        <v>84</v>
      </c>
      <c r="H13" s="340"/>
      <c r="I13" s="340"/>
      <c r="J13" s="282" t="s">
        <v>85</v>
      </c>
      <c r="K13" s="282"/>
      <c r="L13" s="282"/>
      <c r="M13" s="282"/>
      <c r="N13" s="340" t="s">
        <v>35</v>
      </c>
      <c r="O13" s="340"/>
      <c r="P13" s="340" t="s">
        <v>89</v>
      </c>
      <c r="Q13" s="340"/>
      <c r="R13" s="340" t="s">
        <v>53</v>
      </c>
      <c r="S13" s="340"/>
      <c r="T13" s="340" t="s">
        <v>54</v>
      </c>
      <c r="U13" s="352"/>
    </row>
    <row r="14" spans="1:21" s="6" customFormat="1" ht="14.25" customHeight="1" thickBot="1">
      <c r="A14" s="345"/>
      <c r="B14" s="341">
        <v>160</v>
      </c>
      <c r="C14" s="342"/>
      <c r="D14" s="283">
        <f>(K12*B14*100)/(N12*P12)</f>
        <v>60.807996668054976</v>
      </c>
      <c r="E14" s="283"/>
      <c r="F14" s="283"/>
      <c r="G14" s="342">
        <v>1.2</v>
      </c>
      <c r="H14" s="342"/>
      <c r="I14" s="342"/>
      <c r="J14" s="283">
        <f>D14*G14</f>
        <v>72.969596001665963</v>
      </c>
      <c r="K14" s="283"/>
      <c r="L14" s="283"/>
      <c r="M14" s="283"/>
      <c r="N14" s="349"/>
      <c r="O14" s="349"/>
      <c r="P14" s="350"/>
      <c r="Q14" s="350"/>
      <c r="R14" s="351">
        <v>410</v>
      </c>
      <c r="S14" s="351"/>
      <c r="T14" s="351">
        <f>$R$14*$G$2</f>
        <v>3366.1000000000004</v>
      </c>
      <c r="U14" s="353"/>
    </row>
    <row r="15" spans="1:21" s="3" customFormat="1" ht="14.25" customHeight="1">
      <c r="A15" s="179" t="s">
        <v>36</v>
      </c>
      <c r="B15" s="336" t="s">
        <v>37</v>
      </c>
      <c r="C15" s="337"/>
      <c r="D15" s="337"/>
      <c r="E15" s="337"/>
      <c r="F15" s="338"/>
      <c r="G15" s="336" t="s">
        <v>41</v>
      </c>
      <c r="H15" s="337"/>
      <c r="I15" s="337"/>
      <c r="J15" s="337"/>
      <c r="K15" s="338"/>
      <c r="L15" s="336" t="s">
        <v>42</v>
      </c>
      <c r="M15" s="337"/>
      <c r="N15" s="337"/>
      <c r="O15" s="337"/>
      <c r="P15" s="338"/>
      <c r="Q15" s="336" t="s">
        <v>46</v>
      </c>
      <c r="R15" s="337"/>
      <c r="S15" s="337"/>
      <c r="T15" s="337"/>
      <c r="U15" s="338"/>
    </row>
    <row r="16" spans="1:21" s="3" customFormat="1" ht="14.25" customHeight="1">
      <c r="A16" s="180"/>
      <c r="B16" s="332" t="s">
        <v>73</v>
      </c>
      <c r="C16" s="333"/>
      <c r="D16" s="11"/>
      <c r="E16" s="4" t="s">
        <v>40</v>
      </c>
      <c r="F16" s="16">
        <f>$D$16*5</f>
        <v>0</v>
      </c>
      <c r="G16" s="332" t="s">
        <v>74</v>
      </c>
      <c r="H16" s="333"/>
      <c r="I16" s="11"/>
      <c r="J16" s="4" t="s">
        <v>40</v>
      </c>
      <c r="K16" s="16">
        <f>$I$16*4</f>
        <v>0</v>
      </c>
      <c r="L16" s="332" t="s">
        <v>74</v>
      </c>
      <c r="M16" s="333"/>
      <c r="N16" s="11"/>
      <c r="O16" s="4" t="s">
        <v>40</v>
      </c>
      <c r="P16" s="16">
        <f>$N$16*2.5</f>
        <v>0</v>
      </c>
      <c r="Q16" s="332" t="s">
        <v>73</v>
      </c>
      <c r="R16" s="333"/>
      <c r="S16" s="11"/>
      <c r="T16" s="4" t="s">
        <v>40</v>
      </c>
      <c r="U16" s="16">
        <f>$S$16*4.7</f>
        <v>0</v>
      </c>
    </row>
    <row r="17" spans="1:21" s="3" customFormat="1" ht="14.25" customHeight="1">
      <c r="A17" s="180"/>
      <c r="B17" s="332" t="s">
        <v>38</v>
      </c>
      <c r="C17" s="333"/>
      <c r="D17" s="12"/>
      <c r="E17" s="4" t="s">
        <v>18</v>
      </c>
      <c r="F17" s="16">
        <f>$D$16*3</f>
        <v>0</v>
      </c>
      <c r="G17" s="332" t="s">
        <v>38</v>
      </c>
      <c r="H17" s="333"/>
      <c r="I17" s="12"/>
      <c r="J17" s="4" t="s">
        <v>18</v>
      </c>
      <c r="K17" s="16">
        <f>$I$16*1.2</f>
        <v>0</v>
      </c>
      <c r="L17" s="332" t="s">
        <v>38</v>
      </c>
      <c r="M17" s="333"/>
      <c r="N17" s="12"/>
      <c r="O17" s="4" t="s">
        <v>18</v>
      </c>
      <c r="P17" s="16">
        <f>$N$16*0.5</f>
        <v>0</v>
      </c>
      <c r="Q17" s="332" t="s">
        <v>78</v>
      </c>
      <c r="R17" s="333"/>
      <c r="S17" s="5" t="s">
        <v>79</v>
      </c>
      <c r="T17" s="4" t="s">
        <v>18</v>
      </c>
      <c r="U17" s="16">
        <f>$S$16*0.9</f>
        <v>0</v>
      </c>
    </row>
    <row r="18" spans="1:21" s="3" customFormat="1" ht="14.25" customHeight="1" thickBot="1">
      <c r="A18" s="180"/>
      <c r="B18" s="334" t="s">
        <v>39</v>
      </c>
      <c r="C18" s="335"/>
      <c r="D18" s="14"/>
      <c r="E18" s="55" t="s">
        <v>21</v>
      </c>
      <c r="F18" s="17">
        <f>$D$16*7</f>
        <v>0</v>
      </c>
      <c r="G18" s="334" t="s">
        <v>39</v>
      </c>
      <c r="H18" s="335"/>
      <c r="I18" s="14"/>
      <c r="J18" s="55" t="s">
        <v>21</v>
      </c>
      <c r="K18" s="17">
        <f>$I$16*2.2</f>
        <v>0</v>
      </c>
      <c r="L18" s="334" t="s">
        <v>39</v>
      </c>
      <c r="M18" s="335"/>
      <c r="N18" s="14"/>
      <c r="O18" s="55" t="s">
        <v>21</v>
      </c>
      <c r="P18" s="17">
        <f>$N$16*6</f>
        <v>0</v>
      </c>
      <c r="Q18" s="334" t="s">
        <v>39</v>
      </c>
      <c r="R18" s="335"/>
      <c r="S18" s="14"/>
      <c r="T18" s="55" t="s">
        <v>21</v>
      </c>
      <c r="U18" s="17">
        <f>$S$16*6.4</f>
        <v>0</v>
      </c>
    </row>
    <row r="19" spans="1:21" s="3" customFormat="1" ht="14.25" customHeight="1">
      <c r="A19" s="180"/>
      <c r="B19" s="336" t="s">
        <v>43</v>
      </c>
      <c r="C19" s="337"/>
      <c r="D19" s="337"/>
      <c r="E19" s="337"/>
      <c r="F19" s="338"/>
      <c r="G19" s="336" t="s">
        <v>44</v>
      </c>
      <c r="H19" s="337"/>
      <c r="I19" s="337"/>
      <c r="J19" s="337"/>
      <c r="K19" s="338"/>
      <c r="L19" s="336" t="s">
        <v>45</v>
      </c>
      <c r="M19" s="337"/>
      <c r="N19" s="337"/>
      <c r="O19" s="337"/>
      <c r="P19" s="338"/>
      <c r="Q19" s="336" t="s">
        <v>47</v>
      </c>
      <c r="R19" s="337"/>
      <c r="S19" s="337"/>
      <c r="T19" s="337"/>
      <c r="U19" s="338"/>
    </row>
    <row r="20" spans="1:21" s="3" customFormat="1" ht="14.25" customHeight="1">
      <c r="A20" s="180"/>
      <c r="B20" s="332" t="s">
        <v>73</v>
      </c>
      <c r="C20" s="333"/>
      <c r="D20" s="11">
        <v>6</v>
      </c>
      <c r="E20" s="4" t="s">
        <v>40</v>
      </c>
      <c r="F20" s="16">
        <f>$D$20*6.2</f>
        <v>37.200000000000003</v>
      </c>
      <c r="G20" s="332" t="s">
        <v>73</v>
      </c>
      <c r="H20" s="333"/>
      <c r="I20" s="11"/>
      <c r="J20" s="4" t="s">
        <v>40</v>
      </c>
      <c r="K20" s="16">
        <f>$I$20*11.9</f>
        <v>0</v>
      </c>
      <c r="L20" s="332" t="s">
        <v>73</v>
      </c>
      <c r="M20" s="333"/>
      <c r="N20" s="11"/>
      <c r="O20" s="4" t="s">
        <v>40</v>
      </c>
      <c r="P20" s="16">
        <f>$N$20*7.2</f>
        <v>0</v>
      </c>
      <c r="Q20" s="332" t="s">
        <v>73</v>
      </c>
      <c r="R20" s="333"/>
      <c r="S20" s="11"/>
      <c r="T20" s="4" t="s">
        <v>40</v>
      </c>
      <c r="U20" s="13"/>
    </row>
    <row r="21" spans="1:21" s="3" customFormat="1" ht="14.25" customHeight="1">
      <c r="A21" s="180"/>
      <c r="B21" s="332" t="s">
        <v>75</v>
      </c>
      <c r="C21" s="333"/>
      <c r="D21" s="116" t="s">
        <v>303</v>
      </c>
      <c r="E21" s="4" t="s">
        <v>18</v>
      </c>
      <c r="F21" s="16">
        <f>$D$20*1.2</f>
        <v>7.1999999999999993</v>
      </c>
      <c r="G21" s="332" t="s">
        <v>75</v>
      </c>
      <c r="H21" s="333"/>
      <c r="I21" s="5" t="s">
        <v>76</v>
      </c>
      <c r="J21" s="4" t="s">
        <v>18</v>
      </c>
      <c r="K21" s="16">
        <f>$I$20*2</f>
        <v>0</v>
      </c>
      <c r="L21" s="332" t="s">
        <v>75</v>
      </c>
      <c r="M21" s="333"/>
      <c r="N21" s="5" t="s">
        <v>77</v>
      </c>
      <c r="O21" s="4" t="s">
        <v>18</v>
      </c>
      <c r="P21" s="16">
        <f>$N$20*1.3</f>
        <v>0</v>
      </c>
      <c r="Q21" s="332" t="s">
        <v>80</v>
      </c>
      <c r="R21" s="333"/>
      <c r="S21" s="12"/>
      <c r="T21" s="4" t="s">
        <v>18</v>
      </c>
      <c r="U21" s="13"/>
    </row>
    <row r="22" spans="1:21" s="3" customFormat="1" ht="14.25" customHeight="1" thickBot="1">
      <c r="A22" s="181"/>
      <c r="B22" s="334" t="s">
        <v>39</v>
      </c>
      <c r="C22" s="335"/>
      <c r="D22" s="118" t="s">
        <v>304</v>
      </c>
      <c r="E22" s="55" t="s">
        <v>14</v>
      </c>
      <c r="F22" s="17">
        <f>$D$20*14</f>
        <v>84</v>
      </c>
      <c r="G22" s="334" t="s">
        <v>39</v>
      </c>
      <c r="H22" s="335"/>
      <c r="I22" s="14"/>
      <c r="J22" s="55" t="s">
        <v>21</v>
      </c>
      <c r="K22" s="17">
        <f>$I$20*18.7</f>
        <v>0</v>
      </c>
      <c r="L22" s="334" t="s">
        <v>39</v>
      </c>
      <c r="M22" s="335"/>
      <c r="N22" s="14"/>
      <c r="O22" s="55" t="s">
        <v>21</v>
      </c>
      <c r="P22" s="17">
        <f>$N$20*17.6</f>
        <v>0</v>
      </c>
      <c r="Q22" s="334" t="s">
        <v>39</v>
      </c>
      <c r="R22" s="335"/>
      <c r="S22" s="14"/>
      <c r="T22" s="55" t="s">
        <v>21</v>
      </c>
      <c r="U22" s="15"/>
    </row>
    <row r="23" spans="1:21" ht="14.25" customHeight="1">
      <c r="A23" s="179" t="s">
        <v>129</v>
      </c>
      <c r="B23" s="157" t="s">
        <v>92</v>
      </c>
      <c r="C23" s="158"/>
      <c r="D23" s="158" t="s">
        <v>48</v>
      </c>
      <c r="E23" s="158"/>
      <c r="F23" s="158"/>
      <c r="G23" s="158" t="s">
        <v>91</v>
      </c>
      <c r="H23" s="158"/>
      <c r="I23" s="158"/>
      <c r="J23" s="249"/>
      <c r="K23" s="157" t="s">
        <v>49</v>
      </c>
      <c r="L23" s="158"/>
      <c r="M23" s="158"/>
      <c r="N23" s="158"/>
      <c r="O23" s="249"/>
      <c r="P23" s="227" t="s">
        <v>93</v>
      </c>
      <c r="Q23" s="236"/>
      <c r="R23" s="175"/>
      <c r="S23" s="157" t="s">
        <v>52</v>
      </c>
      <c r="T23" s="158"/>
      <c r="U23" s="249"/>
    </row>
    <row r="24" spans="1:21" ht="14.25" customHeight="1">
      <c r="A24" s="180"/>
      <c r="B24" s="159"/>
      <c r="C24" s="160"/>
      <c r="D24" s="160"/>
      <c r="E24" s="160"/>
      <c r="F24" s="160"/>
      <c r="G24" s="160" t="s">
        <v>40</v>
      </c>
      <c r="H24" s="160"/>
      <c r="I24" s="160" t="s">
        <v>88</v>
      </c>
      <c r="J24" s="252" t="s">
        <v>86</v>
      </c>
      <c r="K24" s="159" t="s">
        <v>50</v>
      </c>
      <c r="L24" s="160"/>
      <c r="M24" s="160" t="s">
        <v>51</v>
      </c>
      <c r="N24" s="160"/>
      <c r="O24" s="252"/>
      <c r="P24" s="275"/>
      <c r="Q24" s="276"/>
      <c r="R24" s="277"/>
      <c r="S24" s="159"/>
      <c r="T24" s="160"/>
      <c r="U24" s="252"/>
    </row>
    <row r="25" spans="1:21" ht="14.25" customHeight="1">
      <c r="A25" s="180"/>
      <c r="B25" s="159"/>
      <c r="C25" s="160"/>
      <c r="D25" s="160"/>
      <c r="E25" s="160"/>
      <c r="F25" s="160"/>
      <c r="G25" s="160"/>
      <c r="H25" s="160"/>
      <c r="I25" s="160"/>
      <c r="J25" s="252"/>
      <c r="K25" s="159"/>
      <c r="L25" s="160"/>
      <c r="M25" s="56" t="s">
        <v>40</v>
      </c>
      <c r="N25" s="56" t="s">
        <v>88</v>
      </c>
      <c r="O25" s="57" t="s">
        <v>86</v>
      </c>
      <c r="P25" s="229"/>
      <c r="Q25" s="237"/>
      <c r="R25" s="177"/>
      <c r="S25" s="43" t="s">
        <v>55</v>
      </c>
      <c r="T25" s="5" t="s">
        <v>53</v>
      </c>
      <c r="U25" s="44" t="s">
        <v>54</v>
      </c>
    </row>
    <row r="26" spans="1:21" ht="14.25" customHeight="1">
      <c r="A26" s="180"/>
      <c r="B26" s="354" t="s">
        <v>305</v>
      </c>
      <c r="C26" s="233"/>
      <c r="D26" s="233" t="s">
        <v>306</v>
      </c>
      <c r="E26" s="233"/>
      <c r="F26" s="233"/>
      <c r="G26" s="234">
        <v>5</v>
      </c>
      <c r="H26" s="234"/>
      <c r="I26" s="7">
        <v>10</v>
      </c>
      <c r="J26" s="28">
        <v>25</v>
      </c>
      <c r="K26" s="269">
        <v>200</v>
      </c>
      <c r="L26" s="234"/>
      <c r="M26" s="18">
        <f>(G26*K26)/100</f>
        <v>10</v>
      </c>
      <c r="N26" s="18">
        <f>(I26*K26)/100</f>
        <v>20</v>
      </c>
      <c r="O26" s="29">
        <f>(J26*K26)/100</f>
        <v>50</v>
      </c>
      <c r="P26" s="269">
        <f>$G$2</f>
        <v>8.2100000000000009</v>
      </c>
      <c r="Q26" s="234"/>
      <c r="R26" s="270"/>
      <c r="S26" s="30">
        <v>1450</v>
      </c>
      <c r="T26" s="19">
        <f>(S26*K26)/1000</f>
        <v>290</v>
      </c>
      <c r="U26" s="25">
        <f>T26*P26</f>
        <v>2380.9</v>
      </c>
    </row>
    <row r="27" spans="1:21" ht="14.25" customHeight="1">
      <c r="A27" s="180"/>
      <c r="B27" s="354"/>
      <c r="C27" s="233"/>
      <c r="D27" s="233" t="s">
        <v>307</v>
      </c>
      <c r="E27" s="233"/>
      <c r="F27" s="233"/>
      <c r="G27" s="234">
        <v>26</v>
      </c>
      <c r="H27" s="234"/>
      <c r="I27" s="7"/>
      <c r="J27" s="28"/>
      <c r="K27" s="269">
        <v>250</v>
      </c>
      <c r="L27" s="234"/>
      <c r="M27" s="18">
        <f t="shared" ref="M27:M37" si="0">(G27*K27)/100</f>
        <v>65</v>
      </c>
      <c r="N27" s="18">
        <f t="shared" ref="N27:N37" si="1">(I27*K27)/100</f>
        <v>0</v>
      </c>
      <c r="O27" s="29">
        <f t="shared" ref="O27:O37" si="2">(J27*K27)/100</f>
        <v>0</v>
      </c>
      <c r="P27" s="269">
        <f>$G$2</f>
        <v>8.2100000000000009</v>
      </c>
      <c r="Q27" s="234"/>
      <c r="R27" s="270"/>
      <c r="S27" s="30">
        <v>1276</v>
      </c>
      <c r="T27" s="19">
        <f t="shared" ref="T27:T37" si="3">(S27*K27)/1000</f>
        <v>319</v>
      </c>
      <c r="U27" s="25">
        <f t="shared" ref="U27:U37" si="4">T27*P27</f>
        <v>2618.9900000000002</v>
      </c>
    </row>
    <row r="28" spans="1:21" ht="14.25" customHeight="1">
      <c r="A28" s="180"/>
      <c r="B28" s="354"/>
      <c r="C28" s="233"/>
      <c r="D28" s="233" t="s">
        <v>324</v>
      </c>
      <c r="E28" s="233"/>
      <c r="F28" s="233"/>
      <c r="G28" s="234">
        <v>34</v>
      </c>
      <c r="H28" s="234"/>
      <c r="I28" s="7"/>
      <c r="J28" s="28"/>
      <c r="K28" s="269">
        <v>150</v>
      </c>
      <c r="L28" s="234"/>
      <c r="M28" s="18">
        <f t="shared" si="0"/>
        <v>51</v>
      </c>
      <c r="N28" s="18">
        <f t="shared" si="1"/>
        <v>0</v>
      </c>
      <c r="O28" s="29">
        <f t="shared" si="2"/>
        <v>0</v>
      </c>
      <c r="P28" s="269">
        <f t="shared" ref="P28:P37" si="5">$G$2</f>
        <v>8.2100000000000009</v>
      </c>
      <c r="Q28" s="234"/>
      <c r="R28" s="270"/>
      <c r="S28" s="30">
        <v>1390</v>
      </c>
      <c r="T28" s="19">
        <f t="shared" si="3"/>
        <v>208.5</v>
      </c>
      <c r="U28" s="25">
        <f t="shared" si="4"/>
        <v>1711.7850000000001</v>
      </c>
    </row>
    <row r="29" spans="1:21" ht="14.25" customHeight="1">
      <c r="A29" s="180"/>
      <c r="B29" s="354"/>
      <c r="C29" s="233"/>
      <c r="D29" s="233" t="s">
        <v>327</v>
      </c>
      <c r="E29" s="233"/>
      <c r="F29" s="233"/>
      <c r="G29" s="234"/>
      <c r="H29" s="234"/>
      <c r="I29" s="7"/>
      <c r="J29" s="28">
        <v>60</v>
      </c>
      <c r="K29" s="269">
        <v>0</v>
      </c>
      <c r="L29" s="234"/>
      <c r="M29" s="18">
        <f t="shared" si="0"/>
        <v>0</v>
      </c>
      <c r="N29" s="18">
        <f t="shared" si="1"/>
        <v>0</v>
      </c>
      <c r="O29" s="29">
        <f t="shared" si="2"/>
        <v>0</v>
      </c>
      <c r="P29" s="269">
        <f t="shared" si="5"/>
        <v>8.2100000000000009</v>
      </c>
      <c r="Q29" s="234"/>
      <c r="R29" s="270"/>
      <c r="S29" s="30">
        <v>1875</v>
      </c>
      <c r="T29" s="19">
        <f>(S29*K29)/1000</f>
        <v>0</v>
      </c>
      <c r="U29" s="25">
        <f>T29*P29</f>
        <v>0</v>
      </c>
    </row>
    <row r="30" spans="1:21" ht="14.25" customHeight="1">
      <c r="A30" s="180"/>
      <c r="B30" s="354"/>
      <c r="C30" s="233"/>
      <c r="D30" s="233" t="s">
        <v>322</v>
      </c>
      <c r="E30" s="233"/>
      <c r="F30" s="233"/>
      <c r="G30" s="234">
        <v>11</v>
      </c>
      <c r="H30" s="234"/>
      <c r="I30" s="7">
        <v>53</v>
      </c>
      <c r="J30" s="28">
        <v>5</v>
      </c>
      <c r="K30" s="269">
        <v>4</v>
      </c>
      <c r="L30" s="234"/>
      <c r="M30" s="18">
        <f>(G30*K30)/100</f>
        <v>0.44</v>
      </c>
      <c r="N30" s="18">
        <f>(I30*K30)/100</f>
        <v>2.12</v>
      </c>
      <c r="O30" s="29">
        <f>(J30*K30)/100</f>
        <v>0.2</v>
      </c>
      <c r="P30" s="269">
        <f t="shared" si="5"/>
        <v>8.2100000000000009</v>
      </c>
      <c r="Q30" s="234"/>
      <c r="R30" s="270"/>
      <c r="S30" s="30">
        <v>9056</v>
      </c>
      <c r="T30" s="19">
        <f>(S30*K30)/1000</f>
        <v>36.223999999999997</v>
      </c>
      <c r="U30" s="25">
        <f>T30*P30</f>
        <v>297.39904000000001</v>
      </c>
    </row>
    <row r="31" spans="1:21" ht="14.25" customHeight="1">
      <c r="A31" s="180"/>
      <c r="B31" s="354"/>
      <c r="C31" s="233"/>
      <c r="D31" s="233" t="s">
        <v>329</v>
      </c>
      <c r="E31" s="233"/>
      <c r="F31" s="233"/>
      <c r="G31" s="234">
        <v>20</v>
      </c>
      <c r="H31" s="234"/>
      <c r="I31" s="7">
        <v>20</v>
      </c>
      <c r="J31" s="28">
        <v>20</v>
      </c>
      <c r="K31" s="269">
        <v>2</v>
      </c>
      <c r="L31" s="234"/>
      <c r="M31" s="18">
        <f>(G31*K31)/100</f>
        <v>0.4</v>
      </c>
      <c r="N31" s="18">
        <f>(I31*K31)/100</f>
        <v>0.4</v>
      </c>
      <c r="O31" s="29">
        <f>(J31*K31)/100</f>
        <v>0.4</v>
      </c>
      <c r="P31" s="269">
        <f t="shared" si="5"/>
        <v>8.2100000000000009</v>
      </c>
      <c r="Q31" s="234"/>
      <c r="R31" s="270"/>
      <c r="S31" s="30">
        <v>8395</v>
      </c>
      <c r="T31" s="19">
        <f>(S31*K31)/1000</f>
        <v>16.79</v>
      </c>
      <c r="U31" s="25">
        <f>T31*P31</f>
        <v>137.8459</v>
      </c>
    </row>
    <row r="32" spans="1:21" ht="14.25" customHeight="1">
      <c r="A32" s="180"/>
      <c r="B32" s="354"/>
      <c r="C32" s="233"/>
      <c r="D32" s="233" t="s">
        <v>330</v>
      </c>
      <c r="E32" s="233"/>
      <c r="F32" s="233"/>
      <c r="G32" s="234">
        <v>11</v>
      </c>
      <c r="H32" s="234"/>
      <c r="I32" s="7">
        <v>12</v>
      </c>
      <c r="J32" s="28">
        <v>38</v>
      </c>
      <c r="K32" s="269">
        <v>2</v>
      </c>
      <c r="L32" s="234"/>
      <c r="M32" s="18">
        <f>(G32*K32)/100</f>
        <v>0.22</v>
      </c>
      <c r="N32" s="18">
        <f>(I32*K32)/100</f>
        <v>0.24</v>
      </c>
      <c r="O32" s="29">
        <f>(J32*K32)/100</f>
        <v>0.76</v>
      </c>
      <c r="P32" s="269">
        <f t="shared" si="5"/>
        <v>8.2100000000000009</v>
      </c>
      <c r="Q32" s="234"/>
      <c r="R32" s="270"/>
      <c r="S32" s="30">
        <v>9074</v>
      </c>
      <c r="T32" s="19">
        <f>(S32*K32)/1000</f>
        <v>18.148</v>
      </c>
      <c r="U32" s="25">
        <f>T32*P32</f>
        <v>148.99508</v>
      </c>
    </row>
    <row r="33" spans="1:21" ht="14.25" customHeight="1">
      <c r="A33" s="180"/>
      <c r="B33" s="354"/>
      <c r="C33" s="233"/>
      <c r="D33" s="233" t="s">
        <v>334</v>
      </c>
      <c r="E33" s="233"/>
      <c r="F33" s="233"/>
      <c r="G33" s="234"/>
      <c r="H33" s="234"/>
      <c r="I33" s="7"/>
      <c r="J33" s="28"/>
      <c r="K33" s="269">
        <v>0.2</v>
      </c>
      <c r="L33" s="234"/>
      <c r="M33" s="18">
        <f t="shared" si="0"/>
        <v>0</v>
      </c>
      <c r="N33" s="18">
        <f t="shared" si="1"/>
        <v>0</v>
      </c>
      <c r="O33" s="29">
        <f t="shared" si="2"/>
        <v>0</v>
      </c>
      <c r="P33" s="269">
        <f t="shared" si="5"/>
        <v>8.2100000000000009</v>
      </c>
      <c r="Q33" s="234"/>
      <c r="R33" s="270"/>
      <c r="S33" s="30">
        <v>40000</v>
      </c>
      <c r="T33" s="19">
        <f>(S33*K33)/1000</f>
        <v>8</v>
      </c>
      <c r="U33" s="25">
        <f>T33*P33</f>
        <v>65.680000000000007</v>
      </c>
    </row>
    <row r="34" spans="1:21" ht="14.25" customHeight="1">
      <c r="A34" s="180"/>
      <c r="B34" s="354"/>
      <c r="C34" s="233"/>
      <c r="D34" s="233" t="s">
        <v>335</v>
      </c>
      <c r="E34" s="233"/>
      <c r="F34" s="233"/>
      <c r="G34" s="234"/>
      <c r="H34" s="234"/>
      <c r="I34" s="7"/>
      <c r="J34" s="28"/>
      <c r="K34" s="269">
        <v>1</v>
      </c>
      <c r="L34" s="234"/>
      <c r="M34" s="18">
        <f t="shared" si="0"/>
        <v>0</v>
      </c>
      <c r="N34" s="18">
        <f t="shared" si="1"/>
        <v>0</v>
      </c>
      <c r="O34" s="29">
        <f t="shared" si="2"/>
        <v>0</v>
      </c>
      <c r="P34" s="269">
        <f t="shared" si="5"/>
        <v>8.2100000000000009</v>
      </c>
      <c r="Q34" s="234"/>
      <c r="R34" s="270"/>
      <c r="S34" s="30">
        <v>18495</v>
      </c>
      <c r="T34" s="19">
        <f t="shared" si="3"/>
        <v>18.495000000000001</v>
      </c>
      <c r="U34" s="25">
        <f t="shared" si="4"/>
        <v>151.84395000000004</v>
      </c>
    </row>
    <row r="35" spans="1:21" ht="14.25" customHeight="1">
      <c r="A35" s="180"/>
      <c r="B35" s="354"/>
      <c r="C35" s="233"/>
      <c r="D35" s="233" t="s">
        <v>337</v>
      </c>
      <c r="E35" s="233"/>
      <c r="F35" s="233"/>
      <c r="G35" s="234">
        <v>36</v>
      </c>
      <c r="H35" s="234"/>
      <c r="I35" s="7"/>
      <c r="J35" s="28"/>
      <c r="K35" s="269">
        <v>4</v>
      </c>
      <c r="L35" s="234"/>
      <c r="M35" s="18">
        <f t="shared" si="0"/>
        <v>1.44</v>
      </c>
      <c r="N35" s="18">
        <f t="shared" si="1"/>
        <v>0</v>
      </c>
      <c r="O35" s="29">
        <f t="shared" si="2"/>
        <v>0</v>
      </c>
      <c r="P35" s="269">
        <f t="shared" si="5"/>
        <v>8.2100000000000009</v>
      </c>
      <c r="Q35" s="234"/>
      <c r="R35" s="270"/>
      <c r="S35" s="30">
        <v>5470</v>
      </c>
      <c r="T35" s="19">
        <f t="shared" si="3"/>
        <v>21.88</v>
      </c>
      <c r="U35" s="25">
        <f t="shared" si="4"/>
        <v>179.63480000000001</v>
      </c>
    </row>
    <row r="36" spans="1:21" ht="14.25" customHeight="1">
      <c r="A36" s="180"/>
      <c r="B36" s="354"/>
      <c r="C36" s="233"/>
      <c r="D36" s="233"/>
      <c r="E36" s="233"/>
      <c r="F36" s="233"/>
      <c r="G36" s="234"/>
      <c r="H36" s="234"/>
      <c r="I36" s="7"/>
      <c r="J36" s="28"/>
      <c r="K36" s="269"/>
      <c r="L36" s="234"/>
      <c r="M36" s="18">
        <f t="shared" si="0"/>
        <v>0</v>
      </c>
      <c r="N36" s="18">
        <f t="shared" si="1"/>
        <v>0</v>
      </c>
      <c r="O36" s="29">
        <f t="shared" si="2"/>
        <v>0</v>
      </c>
      <c r="P36" s="269">
        <f t="shared" si="5"/>
        <v>8.2100000000000009</v>
      </c>
      <c r="Q36" s="234"/>
      <c r="R36" s="270"/>
      <c r="S36" s="30"/>
      <c r="T36" s="19">
        <f t="shared" si="3"/>
        <v>0</v>
      </c>
      <c r="U36" s="25">
        <f t="shared" si="4"/>
        <v>0</v>
      </c>
    </row>
    <row r="37" spans="1:21" ht="14.25" customHeight="1" thickBot="1">
      <c r="A37" s="181"/>
      <c r="B37" s="358"/>
      <c r="C37" s="241"/>
      <c r="D37" s="241"/>
      <c r="E37" s="241"/>
      <c r="F37" s="241"/>
      <c r="G37" s="217"/>
      <c r="H37" s="217"/>
      <c r="I37" s="8"/>
      <c r="J37" s="58"/>
      <c r="K37" s="266"/>
      <c r="L37" s="267"/>
      <c r="M37" s="31">
        <f t="shared" si="0"/>
        <v>0</v>
      </c>
      <c r="N37" s="31">
        <f t="shared" si="1"/>
        <v>0</v>
      </c>
      <c r="O37" s="33">
        <f t="shared" si="2"/>
        <v>0</v>
      </c>
      <c r="P37" s="266">
        <f t="shared" si="5"/>
        <v>8.2100000000000009</v>
      </c>
      <c r="Q37" s="267"/>
      <c r="R37" s="268"/>
      <c r="S37" s="34"/>
      <c r="T37" s="35">
        <f t="shared" si="3"/>
        <v>0</v>
      </c>
      <c r="U37" s="36">
        <f t="shared" si="4"/>
        <v>0</v>
      </c>
    </row>
    <row r="38" spans="1:21" ht="14.25" customHeight="1">
      <c r="A38" s="119" t="s">
        <v>56</v>
      </c>
      <c r="B38" s="236" t="s">
        <v>57</v>
      </c>
      <c r="C38" s="236"/>
      <c r="D38" s="228"/>
      <c r="E38" s="158" t="s">
        <v>103</v>
      </c>
      <c r="F38" s="158"/>
      <c r="G38" s="158"/>
      <c r="H38" s="249"/>
      <c r="I38" s="253" t="s">
        <v>59</v>
      </c>
      <c r="J38" s="223"/>
      <c r="K38" s="223"/>
      <c r="L38" s="223"/>
      <c r="M38" s="243"/>
      <c r="N38" s="254" t="s">
        <v>98</v>
      </c>
      <c r="O38" s="157" t="s">
        <v>60</v>
      </c>
      <c r="P38" s="158"/>
      <c r="Q38" s="158"/>
      <c r="R38" s="158"/>
      <c r="S38" s="158"/>
      <c r="T38" s="158"/>
      <c r="U38" s="249"/>
    </row>
    <row r="39" spans="1:21" ht="27.95" customHeight="1">
      <c r="A39" s="120"/>
      <c r="B39" s="237"/>
      <c r="C39" s="237"/>
      <c r="D39" s="230"/>
      <c r="E39" s="224" t="s">
        <v>22</v>
      </c>
      <c r="F39" s="225"/>
      <c r="G39" s="160" t="s">
        <v>58</v>
      </c>
      <c r="H39" s="252"/>
      <c r="I39" s="159" t="s">
        <v>95</v>
      </c>
      <c r="J39" s="160"/>
      <c r="K39" s="56" t="s">
        <v>96</v>
      </c>
      <c r="L39" s="160" t="s">
        <v>97</v>
      </c>
      <c r="M39" s="252"/>
      <c r="N39" s="255"/>
      <c r="O39" s="159" t="s">
        <v>94</v>
      </c>
      <c r="P39" s="160"/>
      <c r="Q39" s="224" t="s">
        <v>102</v>
      </c>
      <c r="R39" s="225"/>
      <c r="S39" s="56" t="s">
        <v>99</v>
      </c>
      <c r="T39" s="56" t="s">
        <v>100</v>
      </c>
      <c r="U39" s="57" t="s">
        <v>101</v>
      </c>
    </row>
    <row r="40" spans="1:21" ht="16.5" customHeight="1" thickBot="1">
      <c r="A40" s="121"/>
      <c r="B40" s="261" t="s">
        <v>308</v>
      </c>
      <c r="C40" s="261"/>
      <c r="D40" s="262"/>
      <c r="E40" s="231">
        <v>58</v>
      </c>
      <c r="F40" s="232"/>
      <c r="G40" s="231">
        <v>0</v>
      </c>
      <c r="H40" s="263"/>
      <c r="I40" s="260">
        <v>3</v>
      </c>
      <c r="J40" s="217"/>
      <c r="K40" s="32">
        <f>(I40*E40)/100</f>
        <v>1.74</v>
      </c>
      <c r="L40" s="264">
        <f>(I40*G40)*10</f>
        <v>0</v>
      </c>
      <c r="M40" s="265"/>
      <c r="N40" s="37">
        <v>4</v>
      </c>
      <c r="O40" s="258">
        <v>120</v>
      </c>
      <c r="P40" s="259"/>
      <c r="Q40" s="256">
        <v>20</v>
      </c>
      <c r="R40" s="257"/>
      <c r="S40" s="26">
        <f>(O40*I40)+Q40</f>
        <v>380</v>
      </c>
      <c r="T40" s="26">
        <f>S40/N40</f>
        <v>95</v>
      </c>
      <c r="U40" s="27">
        <f>T40*$G$2</f>
        <v>779.95</v>
      </c>
    </row>
    <row r="41" spans="1:21" ht="14.25" customHeight="1">
      <c r="A41" s="355" t="s">
        <v>61</v>
      </c>
      <c r="B41" s="158" t="s">
        <v>62</v>
      </c>
      <c r="C41" s="158"/>
      <c r="D41" s="158" t="s">
        <v>63</v>
      </c>
      <c r="E41" s="158"/>
      <c r="F41" s="158"/>
      <c r="G41" s="158"/>
      <c r="H41" s="158" t="s">
        <v>64</v>
      </c>
      <c r="I41" s="158"/>
      <c r="J41" s="158"/>
      <c r="K41" s="158"/>
      <c r="L41" s="158"/>
      <c r="M41" s="158" t="s">
        <v>67</v>
      </c>
      <c r="N41" s="222"/>
      <c r="O41" s="157" t="s">
        <v>68</v>
      </c>
      <c r="P41" s="158"/>
      <c r="Q41" s="158"/>
      <c r="R41" s="158"/>
      <c r="S41" s="158"/>
      <c r="T41" s="158"/>
      <c r="U41" s="249"/>
    </row>
    <row r="42" spans="1:21" ht="14.25" customHeight="1">
      <c r="A42" s="356"/>
      <c r="B42" s="160"/>
      <c r="C42" s="160"/>
      <c r="D42" s="160"/>
      <c r="E42" s="160"/>
      <c r="F42" s="160"/>
      <c r="G42" s="160"/>
      <c r="H42" s="160" t="s">
        <v>65</v>
      </c>
      <c r="I42" s="160"/>
      <c r="J42" s="160"/>
      <c r="K42" s="160" t="s">
        <v>66</v>
      </c>
      <c r="L42" s="160"/>
      <c r="M42" s="160"/>
      <c r="N42" s="224"/>
      <c r="O42" s="159" t="s">
        <v>69</v>
      </c>
      <c r="P42" s="160"/>
      <c r="Q42" s="160"/>
      <c r="R42" s="160" t="s">
        <v>70</v>
      </c>
      <c r="S42" s="160"/>
      <c r="T42" s="250" t="s">
        <v>71</v>
      </c>
      <c r="U42" s="251"/>
    </row>
    <row r="43" spans="1:21">
      <c r="A43" s="356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224"/>
      <c r="O43" s="159"/>
      <c r="P43" s="160"/>
      <c r="Q43" s="160"/>
      <c r="R43" s="160"/>
      <c r="S43" s="160"/>
      <c r="T43" s="56" t="s">
        <v>72</v>
      </c>
      <c r="U43" s="57" t="s">
        <v>54</v>
      </c>
    </row>
    <row r="44" spans="1:21">
      <c r="A44" s="356"/>
      <c r="B44" s="186" t="s">
        <v>309</v>
      </c>
      <c r="C44" s="187"/>
      <c r="D44" s="233" t="s">
        <v>310</v>
      </c>
      <c r="E44" s="233"/>
      <c r="F44" s="233"/>
      <c r="G44" s="233"/>
      <c r="H44" s="186">
        <v>10</v>
      </c>
      <c r="I44" s="188"/>
      <c r="J44" s="187"/>
      <c r="K44" s="233">
        <v>5</v>
      </c>
      <c r="L44" s="233"/>
      <c r="M44" s="186" t="s">
        <v>311</v>
      </c>
      <c r="N44" s="188"/>
      <c r="O44" s="204">
        <v>1</v>
      </c>
      <c r="P44" s="205"/>
      <c r="Q44" s="205"/>
      <c r="R44" s="245">
        <v>100</v>
      </c>
      <c r="S44" s="245"/>
      <c r="T44" s="19">
        <f>R44*O44</f>
        <v>100</v>
      </c>
      <c r="U44" s="25">
        <f>T44*$G$2</f>
        <v>821.00000000000011</v>
      </c>
    </row>
    <row r="45" spans="1:21">
      <c r="A45" s="356"/>
      <c r="B45" s="186" t="s">
        <v>312</v>
      </c>
      <c r="C45" s="187"/>
      <c r="D45" s="233" t="s">
        <v>313</v>
      </c>
      <c r="E45" s="233"/>
      <c r="F45" s="233"/>
      <c r="G45" s="233"/>
      <c r="H45" s="186">
        <v>25</v>
      </c>
      <c r="I45" s="188"/>
      <c r="J45" s="187"/>
      <c r="K45" s="233">
        <v>2.25</v>
      </c>
      <c r="L45" s="233"/>
      <c r="M45" s="186" t="s">
        <v>311</v>
      </c>
      <c r="N45" s="188"/>
      <c r="O45" s="204">
        <v>1</v>
      </c>
      <c r="P45" s="205"/>
      <c r="Q45" s="205"/>
      <c r="R45" s="245">
        <v>200</v>
      </c>
      <c r="S45" s="245"/>
      <c r="T45" s="19">
        <f t="shared" ref="T45:T73" si="6">R45*O45</f>
        <v>200</v>
      </c>
      <c r="U45" s="25">
        <f t="shared" ref="U45:U73" si="7">T45*$G$2</f>
        <v>1642.0000000000002</v>
      </c>
    </row>
    <row r="46" spans="1:21">
      <c r="A46" s="356"/>
      <c r="B46" s="186" t="s">
        <v>314</v>
      </c>
      <c r="C46" s="187"/>
      <c r="D46" s="233" t="s">
        <v>315</v>
      </c>
      <c r="E46" s="233"/>
      <c r="F46" s="233"/>
      <c r="G46" s="233"/>
      <c r="H46" s="186"/>
      <c r="I46" s="188"/>
      <c r="J46" s="187"/>
      <c r="K46" s="233"/>
      <c r="L46" s="233"/>
      <c r="M46" s="186"/>
      <c r="N46" s="188"/>
      <c r="O46" s="204">
        <v>3</v>
      </c>
      <c r="P46" s="205"/>
      <c r="Q46" s="205"/>
      <c r="R46" s="245">
        <v>50</v>
      </c>
      <c r="S46" s="245"/>
      <c r="T46" s="19">
        <f t="shared" si="6"/>
        <v>150</v>
      </c>
      <c r="U46" s="25">
        <f t="shared" si="7"/>
        <v>1231.5000000000002</v>
      </c>
    </row>
    <row r="47" spans="1:21">
      <c r="A47" s="356"/>
      <c r="B47" s="186" t="s">
        <v>316</v>
      </c>
      <c r="C47" s="187"/>
      <c r="D47" s="233" t="s">
        <v>317</v>
      </c>
      <c r="E47" s="233"/>
      <c r="F47" s="233"/>
      <c r="G47" s="233"/>
      <c r="H47" s="186"/>
      <c r="I47" s="188"/>
      <c r="J47" s="187"/>
      <c r="K47" s="233"/>
      <c r="L47" s="233"/>
      <c r="M47" s="186"/>
      <c r="N47" s="188"/>
      <c r="O47" s="204">
        <v>1</v>
      </c>
      <c r="P47" s="205"/>
      <c r="Q47" s="205"/>
      <c r="R47" s="245">
        <v>150</v>
      </c>
      <c r="S47" s="245"/>
      <c r="T47" s="19">
        <f t="shared" si="6"/>
        <v>150</v>
      </c>
      <c r="U47" s="25">
        <f t="shared" si="7"/>
        <v>1231.5000000000002</v>
      </c>
    </row>
    <row r="48" spans="1:21">
      <c r="A48" s="356"/>
      <c r="B48" s="186"/>
      <c r="C48" s="187"/>
      <c r="D48" s="233" t="s">
        <v>342</v>
      </c>
      <c r="E48" s="233"/>
      <c r="F48" s="233"/>
      <c r="G48" s="233"/>
      <c r="H48" s="186"/>
      <c r="I48" s="188"/>
      <c r="J48" s="187"/>
      <c r="K48" s="233"/>
      <c r="L48" s="233"/>
      <c r="M48" s="186"/>
      <c r="N48" s="188"/>
      <c r="O48" s="204">
        <v>5</v>
      </c>
      <c r="P48" s="205"/>
      <c r="Q48" s="205"/>
      <c r="R48" s="245">
        <v>50</v>
      </c>
      <c r="S48" s="245"/>
      <c r="T48" s="19">
        <f t="shared" si="6"/>
        <v>250</v>
      </c>
      <c r="U48" s="25">
        <f t="shared" si="7"/>
        <v>2052.5</v>
      </c>
    </row>
    <row r="49" spans="1:21">
      <c r="A49" s="356"/>
      <c r="B49" s="186"/>
      <c r="C49" s="187"/>
      <c r="D49" s="233" t="s">
        <v>343</v>
      </c>
      <c r="E49" s="233"/>
      <c r="F49" s="233"/>
      <c r="G49" s="233"/>
      <c r="H49" s="186"/>
      <c r="I49" s="188"/>
      <c r="J49" s="187"/>
      <c r="K49" s="233"/>
      <c r="L49" s="233"/>
      <c r="M49" s="186"/>
      <c r="N49" s="188"/>
      <c r="O49" s="204">
        <v>1</v>
      </c>
      <c r="P49" s="205"/>
      <c r="Q49" s="205"/>
      <c r="R49" s="245">
        <v>300</v>
      </c>
      <c r="S49" s="245"/>
      <c r="T49" s="19">
        <f t="shared" si="6"/>
        <v>300</v>
      </c>
      <c r="U49" s="25">
        <f t="shared" si="7"/>
        <v>2463.0000000000005</v>
      </c>
    </row>
    <row r="50" spans="1:21">
      <c r="A50" s="356"/>
      <c r="B50" s="186"/>
      <c r="C50" s="187"/>
      <c r="D50" s="233"/>
      <c r="E50" s="233"/>
      <c r="F50" s="233"/>
      <c r="G50" s="233"/>
      <c r="H50" s="186"/>
      <c r="I50" s="188"/>
      <c r="J50" s="187"/>
      <c r="K50" s="233"/>
      <c r="L50" s="233"/>
      <c r="M50" s="186"/>
      <c r="N50" s="188"/>
      <c r="O50" s="204"/>
      <c r="P50" s="205"/>
      <c r="Q50" s="205"/>
      <c r="R50" s="245"/>
      <c r="S50" s="245"/>
      <c r="T50" s="19">
        <f t="shared" si="6"/>
        <v>0</v>
      </c>
      <c r="U50" s="25">
        <f t="shared" si="7"/>
        <v>0</v>
      </c>
    </row>
    <row r="51" spans="1:21">
      <c r="A51" s="356"/>
      <c r="B51" s="186"/>
      <c r="C51" s="187"/>
      <c r="D51" s="233"/>
      <c r="E51" s="233"/>
      <c r="F51" s="233"/>
      <c r="G51" s="233"/>
      <c r="H51" s="186"/>
      <c r="I51" s="188"/>
      <c r="J51" s="187"/>
      <c r="K51" s="233"/>
      <c r="L51" s="233"/>
      <c r="M51" s="186"/>
      <c r="N51" s="188"/>
      <c r="O51" s="204"/>
      <c r="P51" s="205"/>
      <c r="Q51" s="205"/>
      <c r="R51" s="245"/>
      <c r="S51" s="245"/>
      <c r="T51" s="19">
        <f t="shared" si="6"/>
        <v>0</v>
      </c>
      <c r="U51" s="25">
        <f t="shared" si="7"/>
        <v>0</v>
      </c>
    </row>
    <row r="52" spans="1:21">
      <c r="A52" s="356"/>
      <c r="B52" s="186"/>
      <c r="C52" s="187"/>
      <c r="D52" s="233"/>
      <c r="E52" s="233"/>
      <c r="F52" s="233"/>
      <c r="G52" s="233"/>
      <c r="H52" s="186"/>
      <c r="I52" s="188"/>
      <c r="J52" s="187"/>
      <c r="K52" s="233"/>
      <c r="L52" s="233"/>
      <c r="M52" s="186"/>
      <c r="N52" s="188"/>
      <c r="O52" s="204"/>
      <c r="P52" s="205"/>
      <c r="Q52" s="205"/>
      <c r="R52" s="245"/>
      <c r="S52" s="245"/>
      <c r="T52" s="19">
        <f t="shared" si="6"/>
        <v>0</v>
      </c>
      <c r="U52" s="25">
        <f t="shared" si="7"/>
        <v>0</v>
      </c>
    </row>
    <row r="53" spans="1:21">
      <c r="A53" s="356"/>
      <c r="B53" s="186"/>
      <c r="C53" s="187"/>
      <c r="D53" s="233"/>
      <c r="E53" s="233"/>
      <c r="F53" s="233"/>
      <c r="G53" s="233"/>
      <c r="H53" s="186"/>
      <c r="I53" s="188"/>
      <c r="J53" s="187"/>
      <c r="K53" s="233"/>
      <c r="L53" s="233"/>
      <c r="M53" s="186"/>
      <c r="N53" s="188"/>
      <c r="O53" s="204"/>
      <c r="P53" s="205"/>
      <c r="Q53" s="205"/>
      <c r="R53" s="245"/>
      <c r="S53" s="245"/>
      <c r="T53" s="19">
        <f t="shared" si="6"/>
        <v>0</v>
      </c>
      <c r="U53" s="25">
        <f t="shared" si="7"/>
        <v>0</v>
      </c>
    </row>
    <row r="54" spans="1:21">
      <c r="A54" s="356"/>
      <c r="B54" s="186"/>
      <c r="C54" s="187"/>
      <c r="D54" s="233"/>
      <c r="E54" s="233"/>
      <c r="F54" s="233"/>
      <c r="G54" s="233"/>
      <c r="H54" s="186"/>
      <c r="I54" s="188"/>
      <c r="J54" s="187"/>
      <c r="K54" s="233"/>
      <c r="L54" s="233"/>
      <c r="M54" s="186"/>
      <c r="N54" s="188"/>
      <c r="O54" s="204"/>
      <c r="P54" s="205"/>
      <c r="Q54" s="205"/>
      <c r="R54" s="245"/>
      <c r="S54" s="245"/>
      <c r="T54" s="19">
        <f t="shared" si="6"/>
        <v>0</v>
      </c>
      <c r="U54" s="25">
        <f t="shared" si="7"/>
        <v>0</v>
      </c>
    </row>
    <row r="55" spans="1:21">
      <c r="A55" s="356"/>
      <c r="B55" s="186"/>
      <c r="C55" s="187"/>
      <c r="D55" s="233"/>
      <c r="E55" s="233"/>
      <c r="F55" s="233"/>
      <c r="G55" s="233"/>
      <c r="H55" s="186"/>
      <c r="I55" s="188"/>
      <c r="J55" s="187"/>
      <c r="K55" s="233"/>
      <c r="L55" s="233"/>
      <c r="M55" s="186"/>
      <c r="N55" s="188"/>
      <c r="O55" s="204"/>
      <c r="P55" s="205"/>
      <c r="Q55" s="205"/>
      <c r="R55" s="245"/>
      <c r="S55" s="245"/>
      <c r="T55" s="19">
        <f t="shared" si="6"/>
        <v>0</v>
      </c>
      <c r="U55" s="25">
        <f t="shared" si="7"/>
        <v>0</v>
      </c>
    </row>
    <row r="56" spans="1:21">
      <c r="A56" s="356"/>
      <c r="B56" s="186"/>
      <c r="C56" s="187"/>
      <c r="D56" s="233"/>
      <c r="E56" s="233"/>
      <c r="F56" s="233"/>
      <c r="G56" s="233"/>
      <c r="H56" s="186"/>
      <c r="I56" s="188"/>
      <c r="J56" s="187"/>
      <c r="K56" s="233"/>
      <c r="L56" s="233"/>
      <c r="M56" s="186"/>
      <c r="N56" s="188"/>
      <c r="O56" s="204"/>
      <c r="P56" s="205"/>
      <c r="Q56" s="205"/>
      <c r="R56" s="245"/>
      <c r="S56" s="245"/>
      <c r="T56" s="19">
        <f t="shared" si="6"/>
        <v>0</v>
      </c>
      <c r="U56" s="25">
        <f t="shared" si="7"/>
        <v>0</v>
      </c>
    </row>
    <row r="57" spans="1:21">
      <c r="A57" s="356"/>
      <c r="B57" s="186"/>
      <c r="C57" s="187"/>
      <c r="D57" s="233"/>
      <c r="E57" s="233"/>
      <c r="F57" s="233"/>
      <c r="G57" s="233"/>
      <c r="H57" s="186"/>
      <c r="I57" s="188"/>
      <c r="J57" s="187"/>
      <c r="K57" s="233"/>
      <c r="L57" s="233"/>
      <c r="M57" s="186"/>
      <c r="N57" s="188"/>
      <c r="O57" s="204"/>
      <c r="P57" s="205"/>
      <c r="Q57" s="205"/>
      <c r="R57" s="245"/>
      <c r="S57" s="245"/>
      <c r="T57" s="19">
        <f t="shared" si="6"/>
        <v>0</v>
      </c>
      <c r="U57" s="25">
        <f t="shared" si="7"/>
        <v>0</v>
      </c>
    </row>
    <row r="58" spans="1:21">
      <c r="A58" s="356"/>
      <c r="B58" s="186"/>
      <c r="C58" s="187"/>
      <c r="D58" s="233"/>
      <c r="E58" s="233"/>
      <c r="F58" s="233"/>
      <c r="G58" s="233"/>
      <c r="H58" s="186"/>
      <c r="I58" s="188"/>
      <c r="J58" s="187"/>
      <c r="K58" s="233"/>
      <c r="L58" s="233"/>
      <c r="M58" s="186"/>
      <c r="N58" s="188"/>
      <c r="O58" s="204"/>
      <c r="P58" s="205"/>
      <c r="Q58" s="205"/>
      <c r="R58" s="245"/>
      <c r="S58" s="245"/>
      <c r="T58" s="19">
        <f t="shared" si="6"/>
        <v>0</v>
      </c>
      <c r="U58" s="25">
        <f t="shared" si="7"/>
        <v>0</v>
      </c>
    </row>
    <row r="59" spans="1:21">
      <c r="A59" s="356"/>
      <c r="B59" s="186"/>
      <c r="C59" s="187"/>
      <c r="D59" s="233"/>
      <c r="E59" s="233"/>
      <c r="F59" s="233"/>
      <c r="G59" s="233"/>
      <c r="H59" s="186"/>
      <c r="I59" s="188"/>
      <c r="J59" s="187"/>
      <c r="K59" s="233"/>
      <c r="L59" s="233"/>
      <c r="M59" s="186"/>
      <c r="N59" s="188"/>
      <c r="O59" s="204"/>
      <c r="P59" s="205"/>
      <c r="Q59" s="205"/>
      <c r="R59" s="245"/>
      <c r="S59" s="245"/>
      <c r="T59" s="19">
        <f t="shared" si="6"/>
        <v>0</v>
      </c>
      <c r="U59" s="25">
        <f t="shared" si="7"/>
        <v>0</v>
      </c>
    </row>
    <row r="60" spans="1:21">
      <c r="A60" s="356"/>
      <c r="B60" s="186"/>
      <c r="C60" s="187"/>
      <c r="D60" s="233"/>
      <c r="E60" s="233"/>
      <c r="F60" s="233"/>
      <c r="G60" s="233"/>
      <c r="H60" s="186"/>
      <c r="I60" s="188"/>
      <c r="J60" s="187"/>
      <c r="K60" s="233"/>
      <c r="L60" s="233"/>
      <c r="M60" s="186"/>
      <c r="N60" s="188"/>
      <c r="O60" s="204"/>
      <c r="P60" s="205"/>
      <c r="Q60" s="205"/>
      <c r="R60" s="245"/>
      <c r="S60" s="245"/>
      <c r="T60" s="19">
        <f t="shared" si="6"/>
        <v>0</v>
      </c>
      <c r="U60" s="25">
        <f t="shared" si="7"/>
        <v>0</v>
      </c>
    </row>
    <row r="61" spans="1:21">
      <c r="A61" s="356"/>
      <c r="B61" s="186"/>
      <c r="C61" s="187"/>
      <c r="D61" s="233"/>
      <c r="E61" s="233"/>
      <c r="F61" s="233"/>
      <c r="G61" s="233"/>
      <c r="H61" s="186"/>
      <c r="I61" s="188"/>
      <c r="J61" s="187"/>
      <c r="K61" s="233"/>
      <c r="L61" s="233"/>
      <c r="M61" s="186"/>
      <c r="N61" s="188"/>
      <c r="O61" s="204"/>
      <c r="P61" s="205"/>
      <c r="Q61" s="205"/>
      <c r="R61" s="245"/>
      <c r="S61" s="245"/>
      <c r="T61" s="19">
        <f t="shared" si="6"/>
        <v>0</v>
      </c>
      <c r="U61" s="25">
        <f t="shared" si="7"/>
        <v>0</v>
      </c>
    </row>
    <row r="62" spans="1:21">
      <c r="A62" s="356"/>
      <c r="B62" s="186"/>
      <c r="C62" s="187"/>
      <c r="D62" s="233"/>
      <c r="E62" s="233"/>
      <c r="F62" s="233"/>
      <c r="G62" s="233"/>
      <c r="H62" s="186"/>
      <c r="I62" s="188"/>
      <c r="J62" s="187"/>
      <c r="K62" s="233"/>
      <c r="L62" s="233"/>
      <c r="M62" s="186"/>
      <c r="N62" s="188"/>
      <c r="O62" s="204"/>
      <c r="P62" s="205"/>
      <c r="Q62" s="205"/>
      <c r="R62" s="245"/>
      <c r="S62" s="245"/>
      <c r="T62" s="19">
        <f t="shared" si="6"/>
        <v>0</v>
      </c>
      <c r="U62" s="25">
        <f t="shared" si="7"/>
        <v>0</v>
      </c>
    </row>
    <row r="63" spans="1:21">
      <c r="A63" s="356"/>
      <c r="B63" s="186"/>
      <c r="C63" s="187"/>
      <c r="D63" s="233"/>
      <c r="E63" s="233"/>
      <c r="F63" s="233"/>
      <c r="G63" s="233"/>
      <c r="H63" s="186"/>
      <c r="I63" s="188"/>
      <c r="J63" s="187"/>
      <c r="K63" s="233"/>
      <c r="L63" s="233"/>
      <c r="M63" s="186"/>
      <c r="N63" s="188"/>
      <c r="O63" s="204"/>
      <c r="P63" s="205"/>
      <c r="Q63" s="205"/>
      <c r="R63" s="245"/>
      <c r="S63" s="245"/>
      <c r="T63" s="19">
        <f t="shared" si="6"/>
        <v>0</v>
      </c>
      <c r="U63" s="25">
        <f t="shared" si="7"/>
        <v>0</v>
      </c>
    </row>
    <row r="64" spans="1:21">
      <c r="A64" s="356"/>
      <c r="B64" s="186"/>
      <c r="C64" s="187"/>
      <c r="D64" s="233"/>
      <c r="E64" s="233"/>
      <c r="F64" s="233"/>
      <c r="G64" s="233"/>
      <c r="H64" s="186"/>
      <c r="I64" s="188"/>
      <c r="J64" s="187"/>
      <c r="K64" s="233"/>
      <c r="L64" s="233"/>
      <c r="M64" s="186"/>
      <c r="N64" s="188"/>
      <c r="O64" s="204"/>
      <c r="P64" s="205"/>
      <c r="Q64" s="205"/>
      <c r="R64" s="245"/>
      <c r="S64" s="245"/>
      <c r="T64" s="19">
        <f t="shared" si="6"/>
        <v>0</v>
      </c>
      <c r="U64" s="25">
        <f t="shared" si="7"/>
        <v>0</v>
      </c>
    </row>
    <row r="65" spans="1:21">
      <c r="A65" s="356"/>
      <c r="B65" s="186"/>
      <c r="C65" s="187"/>
      <c r="D65" s="233"/>
      <c r="E65" s="233"/>
      <c r="F65" s="233"/>
      <c r="G65" s="233"/>
      <c r="H65" s="186"/>
      <c r="I65" s="188"/>
      <c r="J65" s="187"/>
      <c r="K65" s="233"/>
      <c r="L65" s="233"/>
      <c r="M65" s="186"/>
      <c r="N65" s="188"/>
      <c r="O65" s="204"/>
      <c r="P65" s="205"/>
      <c r="Q65" s="205"/>
      <c r="R65" s="245"/>
      <c r="S65" s="245"/>
      <c r="T65" s="19">
        <f t="shared" si="6"/>
        <v>0</v>
      </c>
      <c r="U65" s="25">
        <f t="shared" si="7"/>
        <v>0</v>
      </c>
    </row>
    <row r="66" spans="1:21">
      <c r="A66" s="356"/>
      <c r="B66" s="186"/>
      <c r="C66" s="187"/>
      <c r="D66" s="233"/>
      <c r="E66" s="233"/>
      <c r="F66" s="233"/>
      <c r="G66" s="233"/>
      <c r="H66" s="186"/>
      <c r="I66" s="188"/>
      <c r="J66" s="187"/>
      <c r="K66" s="233"/>
      <c r="L66" s="233"/>
      <c r="M66" s="186"/>
      <c r="N66" s="188"/>
      <c r="O66" s="204"/>
      <c r="P66" s="205"/>
      <c r="Q66" s="205"/>
      <c r="R66" s="245"/>
      <c r="S66" s="245"/>
      <c r="T66" s="19">
        <f t="shared" si="6"/>
        <v>0</v>
      </c>
      <c r="U66" s="25">
        <f t="shared" si="7"/>
        <v>0</v>
      </c>
    </row>
    <row r="67" spans="1:21">
      <c r="A67" s="356"/>
      <c r="B67" s="186"/>
      <c r="C67" s="187"/>
      <c r="D67" s="233"/>
      <c r="E67" s="233"/>
      <c r="F67" s="233"/>
      <c r="G67" s="233"/>
      <c r="H67" s="186"/>
      <c r="I67" s="188"/>
      <c r="J67" s="187"/>
      <c r="K67" s="233"/>
      <c r="L67" s="233"/>
      <c r="M67" s="186"/>
      <c r="N67" s="188"/>
      <c r="O67" s="204"/>
      <c r="P67" s="205"/>
      <c r="Q67" s="205"/>
      <c r="R67" s="245"/>
      <c r="S67" s="245"/>
      <c r="T67" s="19">
        <f t="shared" si="6"/>
        <v>0</v>
      </c>
      <c r="U67" s="25">
        <f t="shared" si="7"/>
        <v>0</v>
      </c>
    </row>
    <row r="68" spans="1:21">
      <c r="A68" s="356"/>
      <c r="B68" s="186"/>
      <c r="C68" s="187"/>
      <c r="D68" s="233"/>
      <c r="E68" s="233"/>
      <c r="F68" s="233"/>
      <c r="G68" s="233"/>
      <c r="H68" s="186"/>
      <c r="I68" s="188"/>
      <c r="J68" s="187"/>
      <c r="K68" s="233"/>
      <c r="L68" s="233"/>
      <c r="M68" s="186"/>
      <c r="N68" s="188"/>
      <c r="O68" s="204"/>
      <c r="P68" s="205"/>
      <c r="Q68" s="205"/>
      <c r="R68" s="245"/>
      <c r="S68" s="245"/>
      <c r="T68" s="19">
        <f t="shared" si="6"/>
        <v>0</v>
      </c>
      <c r="U68" s="25">
        <f t="shared" si="7"/>
        <v>0</v>
      </c>
    </row>
    <row r="69" spans="1:21">
      <c r="A69" s="356"/>
      <c r="B69" s="186"/>
      <c r="C69" s="187"/>
      <c r="D69" s="233"/>
      <c r="E69" s="233"/>
      <c r="F69" s="233"/>
      <c r="G69" s="233"/>
      <c r="H69" s="186"/>
      <c r="I69" s="188"/>
      <c r="J69" s="187"/>
      <c r="K69" s="233"/>
      <c r="L69" s="233"/>
      <c r="M69" s="186"/>
      <c r="N69" s="188"/>
      <c r="O69" s="204"/>
      <c r="P69" s="205"/>
      <c r="Q69" s="205"/>
      <c r="R69" s="245"/>
      <c r="S69" s="245"/>
      <c r="T69" s="19">
        <f t="shared" si="6"/>
        <v>0</v>
      </c>
      <c r="U69" s="25">
        <f t="shared" si="7"/>
        <v>0</v>
      </c>
    </row>
    <row r="70" spans="1:21">
      <c r="A70" s="356"/>
      <c r="B70" s="186"/>
      <c r="C70" s="187"/>
      <c r="D70" s="233"/>
      <c r="E70" s="233"/>
      <c r="F70" s="233"/>
      <c r="G70" s="233"/>
      <c r="H70" s="186"/>
      <c r="I70" s="188"/>
      <c r="J70" s="187"/>
      <c r="K70" s="233"/>
      <c r="L70" s="233"/>
      <c r="M70" s="186"/>
      <c r="N70" s="188"/>
      <c r="O70" s="204"/>
      <c r="P70" s="205"/>
      <c r="Q70" s="205"/>
      <c r="R70" s="245"/>
      <c r="S70" s="245"/>
      <c r="T70" s="19">
        <f t="shared" si="6"/>
        <v>0</v>
      </c>
      <c r="U70" s="25">
        <f t="shared" si="7"/>
        <v>0</v>
      </c>
    </row>
    <row r="71" spans="1:21">
      <c r="A71" s="356"/>
      <c r="B71" s="186"/>
      <c r="C71" s="187"/>
      <c r="D71" s="233"/>
      <c r="E71" s="233"/>
      <c r="F71" s="233"/>
      <c r="G71" s="233"/>
      <c r="H71" s="186"/>
      <c r="I71" s="188"/>
      <c r="J71" s="187"/>
      <c r="K71" s="233"/>
      <c r="L71" s="233"/>
      <c r="M71" s="186"/>
      <c r="N71" s="188"/>
      <c r="O71" s="204"/>
      <c r="P71" s="205"/>
      <c r="Q71" s="205"/>
      <c r="R71" s="245"/>
      <c r="S71" s="245"/>
      <c r="T71" s="19">
        <f t="shared" si="6"/>
        <v>0</v>
      </c>
      <c r="U71" s="25">
        <f t="shared" si="7"/>
        <v>0</v>
      </c>
    </row>
    <row r="72" spans="1:21">
      <c r="A72" s="356"/>
      <c r="B72" s="186"/>
      <c r="C72" s="187"/>
      <c r="D72" s="233"/>
      <c r="E72" s="233"/>
      <c r="F72" s="233"/>
      <c r="G72" s="233"/>
      <c r="H72" s="186"/>
      <c r="I72" s="188"/>
      <c r="J72" s="187"/>
      <c r="K72" s="233"/>
      <c r="L72" s="233"/>
      <c r="M72" s="186"/>
      <c r="N72" s="188"/>
      <c r="O72" s="204"/>
      <c r="P72" s="205"/>
      <c r="Q72" s="205"/>
      <c r="R72" s="245"/>
      <c r="S72" s="245"/>
      <c r="T72" s="19">
        <f t="shared" si="6"/>
        <v>0</v>
      </c>
      <c r="U72" s="25">
        <f t="shared" si="7"/>
        <v>0</v>
      </c>
    </row>
    <row r="73" spans="1:21" ht="15" thickBot="1">
      <c r="A73" s="357"/>
      <c r="B73" s="219"/>
      <c r="C73" s="235"/>
      <c r="D73" s="241"/>
      <c r="E73" s="241"/>
      <c r="F73" s="241"/>
      <c r="G73" s="241"/>
      <c r="H73" s="219"/>
      <c r="I73" s="220"/>
      <c r="J73" s="235"/>
      <c r="K73" s="241"/>
      <c r="L73" s="241"/>
      <c r="M73" s="219"/>
      <c r="N73" s="220"/>
      <c r="O73" s="246"/>
      <c r="P73" s="247"/>
      <c r="Q73" s="247"/>
      <c r="R73" s="248"/>
      <c r="S73" s="248"/>
      <c r="T73" s="26">
        <f t="shared" si="6"/>
        <v>0</v>
      </c>
      <c r="U73" s="27">
        <f t="shared" si="7"/>
        <v>0</v>
      </c>
    </row>
    <row r="74" spans="1:21" ht="14.25" customHeight="1">
      <c r="A74" s="238" t="s">
        <v>104</v>
      </c>
      <c r="B74" s="244" t="s">
        <v>105</v>
      </c>
      <c r="C74" s="158"/>
      <c r="D74" s="158" t="s">
        <v>112</v>
      </c>
      <c r="E74" s="158"/>
      <c r="F74" s="158"/>
      <c r="G74" s="158" t="s">
        <v>113</v>
      </c>
      <c r="H74" s="158"/>
      <c r="I74" s="174" t="s">
        <v>107</v>
      </c>
      <c r="J74" s="228"/>
      <c r="K74" s="174" t="s">
        <v>108</v>
      </c>
      <c r="L74" s="236"/>
      <c r="M74" s="236"/>
      <c r="N74" s="175"/>
      <c r="O74" s="244" t="s">
        <v>111</v>
      </c>
      <c r="P74" s="158"/>
      <c r="Q74" s="158" t="s">
        <v>110</v>
      </c>
      <c r="R74" s="158"/>
      <c r="S74" s="158"/>
      <c r="T74" s="222" t="s">
        <v>109</v>
      </c>
      <c r="U74" s="243"/>
    </row>
    <row r="75" spans="1:21" ht="14.25" customHeight="1">
      <c r="A75" s="239"/>
      <c r="B75" s="225"/>
      <c r="C75" s="160"/>
      <c r="D75" s="160"/>
      <c r="E75" s="160"/>
      <c r="F75" s="160"/>
      <c r="G75" s="160"/>
      <c r="H75" s="160"/>
      <c r="I75" s="176"/>
      <c r="J75" s="230"/>
      <c r="K75" s="176"/>
      <c r="L75" s="237"/>
      <c r="M75" s="237"/>
      <c r="N75" s="177"/>
      <c r="O75" s="225"/>
      <c r="P75" s="160"/>
      <c r="Q75" s="160"/>
      <c r="R75" s="160"/>
      <c r="S75" s="160"/>
      <c r="T75" s="56" t="s">
        <v>53</v>
      </c>
      <c r="U75" s="57" t="s">
        <v>54</v>
      </c>
    </row>
    <row r="76" spans="1:21" ht="14.25" customHeight="1">
      <c r="A76" s="239"/>
      <c r="B76" s="187" t="s">
        <v>318</v>
      </c>
      <c r="C76" s="233"/>
      <c r="D76" s="186" t="s">
        <v>319</v>
      </c>
      <c r="E76" s="188"/>
      <c r="F76" s="187"/>
      <c r="G76" s="136">
        <v>1.5</v>
      </c>
      <c r="H76" s="182"/>
      <c r="I76" s="234">
        <f>$G$2</f>
        <v>8.2100000000000009</v>
      </c>
      <c r="J76" s="234"/>
      <c r="K76" s="186" t="s">
        <v>323</v>
      </c>
      <c r="L76" s="188"/>
      <c r="M76" s="188"/>
      <c r="N76" s="218"/>
      <c r="O76" s="133">
        <v>5</v>
      </c>
      <c r="P76" s="205"/>
      <c r="Q76" s="205">
        <v>98.52</v>
      </c>
      <c r="R76" s="205"/>
      <c r="S76" s="205"/>
      <c r="T76" s="59">
        <f>(Q76/O76)*G76</f>
        <v>29.556000000000001</v>
      </c>
      <c r="U76" s="60">
        <f>T76*I76</f>
        <v>242.65476000000004</v>
      </c>
    </row>
    <row r="77" spans="1:21">
      <c r="A77" s="239"/>
      <c r="B77" s="187"/>
      <c r="C77" s="233"/>
      <c r="D77" s="186" t="s">
        <v>320</v>
      </c>
      <c r="E77" s="188"/>
      <c r="F77" s="187"/>
      <c r="G77" s="136">
        <v>0.15</v>
      </c>
      <c r="H77" s="182"/>
      <c r="I77" s="234">
        <f t="shared" ref="I77:I95" si="8">$G$2</f>
        <v>8.2100000000000009</v>
      </c>
      <c r="J77" s="234"/>
      <c r="K77" s="186"/>
      <c r="L77" s="188"/>
      <c r="M77" s="188"/>
      <c r="N77" s="218"/>
      <c r="O77" s="133">
        <v>1</v>
      </c>
      <c r="P77" s="205"/>
      <c r="Q77" s="205">
        <v>157</v>
      </c>
      <c r="R77" s="205"/>
      <c r="S77" s="205"/>
      <c r="T77" s="59">
        <f t="shared" ref="T77:T95" si="9">(Q77/O77)*G77</f>
        <v>23.55</v>
      </c>
      <c r="U77" s="60">
        <f t="shared" ref="U77:U95" si="10">T77*I77</f>
        <v>193.34550000000002</v>
      </c>
    </row>
    <row r="78" spans="1:21">
      <c r="A78" s="239"/>
      <c r="B78" s="187"/>
      <c r="C78" s="233"/>
      <c r="D78" s="186" t="s">
        <v>321</v>
      </c>
      <c r="E78" s="188"/>
      <c r="F78" s="187"/>
      <c r="G78" s="136">
        <v>0.01</v>
      </c>
      <c r="H78" s="182"/>
      <c r="I78" s="234">
        <f t="shared" si="8"/>
        <v>8.2100000000000009</v>
      </c>
      <c r="J78" s="234"/>
      <c r="K78" s="186"/>
      <c r="L78" s="188"/>
      <c r="M78" s="188"/>
      <c r="N78" s="218"/>
      <c r="O78" s="133">
        <v>0.1</v>
      </c>
      <c r="P78" s="205"/>
      <c r="Q78" s="205">
        <v>175</v>
      </c>
      <c r="R78" s="205"/>
      <c r="S78" s="205"/>
      <c r="T78" s="59">
        <f t="shared" si="9"/>
        <v>17.5</v>
      </c>
      <c r="U78" s="60">
        <f t="shared" si="10"/>
        <v>143.67500000000001</v>
      </c>
    </row>
    <row r="79" spans="1:21">
      <c r="A79" s="239"/>
      <c r="B79" s="187"/>
      <c r="C79" s="233"/>
      <c r="D79" s="186"/>
      <c r="E79" s="188"/>
      <c r="F79" s="187"/>
      <c r="G79" s="136"/>
      <c r="H79" s="182"/>
      <c r="I79" s="234">
        <v>8.2100000000000009</v>
      </c>
      <c r="J79" s="234"/>
      <c r="K79" s="186"/>
      <c r="L79" s="188"/>
      <c r="M79" s="188"/>
      <c r="N79" s="218"/>
      <c r="O79" s="133">
        <v>15</v>
      </c>
      <c r="P79" s="205"/>
      <c r="Q79" s="205">
        <v>145</v>
      </c>
      <c r="R79" s="205"/>
      <c r="S79" s="205"/>
      <c r="T79" s="59">
        <f t="shared" si="9"/>
        <v>0</v>
      </c>
      <c r="U79" s="60">
        <f t="shared" si="10"/>
        <v>0</v>
      </c>
    </row>
    <row r="80" spans="1:21">
      <c r="A80" s="239"/>
      <c r="B80" s="187" t="s">
        <v>309</v>
      </c>
      <c r="C80" s="233"/>
      <c r="D80" s="186" t="s">
        <v>325</v>
      </c>
      <c r="E80" s="188"/>
      <c r="F80" s="187"/>
      <c r="G80" s="136">
        <v>1</v>
      </c>
      <c r="H80" s="182"/>
      <c r="I80" s="234">
        <f t="shared" si="8"/>
        <v>8.2100000000000009</v>
      </c>
      <c r="J80" s="234"/>
      <c r="K80" s="186" t="s">
        <v>326</v>
      </c>
      <c r="L80" s="188"/>
      <c r="M80" s="188"/>
      <c r="N80" s="218"/>
      <c r="O80" s="133">
        <v>5</v>
      </c>
      <c r="P80" s="205"/>
      <c r="Q80" s="205">
        <v>638</v>
      </c>
      <c r="R80" s="205"/>
      <c r="S80" s="205"/>
      <c r="T80" s="59">
        <f t="shared" si="9"/>
        <v>127.6</v>
      </c>
      <c r="U80" s="60">
        <f t="shared" si="10"/>
        <v>1047.596</v>
      </c>
    </row>
    <row r="81" spans="1:21">
      <c r="A81" s="239"/>
      <c r="B81" s="187" t="s">
        <v>331</v>
      </c>
      <c r="C81" s="233"/>
      <c r="D81" s="186" t="s">
        <v>332</v>
      </c>
      <c r="E81" s="188"/>
      <c r="F81" s="187"/>
      <c r="G81" s="136"/>
      <c r="H81" s="182"/>
      <c r="I81" s="234">
        <f t="shared" si="8"/>
        <v>8.2100000000000009</v>
      </c>
      <c r="J81" s="234"/>
      <c r="K81" s="186"/>
      <c r="L81" s="188"/>
      <c r="M81" s="188"/>
      <c r="N81" s="218"/>
      <c r="O81" s="133">
        <v>1</v>
      </c>
      <c r="P81" s="205"/>
      <c r="Q81" s="205">
        <v>1200</v>
      </c>
      <c r="R81" s="205"/>
      <c r="S81" s="205"/>
      <c r="T81" s="59">
        <f t="shared" si="9"/>
        <v>0</v>
      </c>
      <c r="U81" s="60">
        <f t="shared" si="10"/>
        <v>0</v>
      </c>
    </row>
    <row r="82" spans="1:21">
      <c r="A82" s="239"/>
      <c r="B82" s="187" t="s">
        <v>333</v>
      </c>
      <c r="C82" s="233"/>
      <c r="D82" s="186" t="s">
        <v>338</v>
      </c>
      <c r="E82" s="188"/>
      <c r="F82" s="187"/>
      <c r="G82" s="136">
        <v>0.6</v>
      </c>
      <c r="H82" s="182"/>
      <c r="I82" s="234">
        <f t="shared" si="8"/>
        <v>8.2100000000000009</v>
      </c>
      <c r="J82" s="234"/>
      <c r="K82" s="186"/>
      <c r="L82" s="188"/>
      <c r="M82" s="188"/>
      <c r="N82" s="218"/>
      <c r="O82" s="133">
        <v>5</v>
      </c>
      <c r="P82" s="205"/>
      <c r="Q82" s="205">
        <v>436</v>
      </c>
      <c r="R82" s="205"/>
      <c r="S82" s="205"/>
      <c r="T82" s="59">
        <f t="shared" si="9"/>
        <v>52.32</v>
      </c>
      <c r="U82" s="60">
        <f t="shared" si="10"/>
        <v>429.54720000000003</v>
      </c>
    </row>
    <row r="83" spans="1:21">
      <c r="A83" s="239"/>
      <c r="B83" s="187"/>
      <c r="C83" s="233"/>
      <c r="D83" s="186" t="s">
        <v>339</v>
      </c>
      <c r="E83" s="188"/>
      <c r="F83" s="187"/>
      <c r="G83" s="136">
        <v>0.7</v>
      </c>
      <c r="H83" s="182"/>
      <c r="I83" s="234">
        <f t="shared" si="8"/>
        <v>8.2100000000000009</v>
      </c>
      <c r="J83" s="234"/>
      <c r="K83" s="186"/>
      <c r="L83" s="188"/>
      <c r="M83" s="188"/>
      <c r="N83" s="218"/>
      <c r="O83" s="133">
        <v>15</v>
      </c>
      <c r="P83" s="205"/>
      <c r="Q83" s="205">
        <v>1750</v>
      </c>
      <c r="R83" s="205"/>
      <c r="S83" s="205"/>
      <c r="T83" s="59">
        <f t="shared" si="9"/>
        <v>81.666666666666671</v>
      </c>
      <c r="U83" s="60">
        <f t="shared" si="10"/>
        <v>670.48333333333346</v>
      </c>
    </row>
    <row r="84" spans="1:21">
      <c r="A84" s="239"/>
      <c r="B84" s="187"/>
      <c r="C84" s="233"/>
      <c r="D84" s="186" t="s">
        <v>340</v>
      </c>
      <c r="E84" s="188"/>
      <c r="F84" s="187"/>
      <c r="G84" s="136">
        <v>0.5</v>
      </c>
      <c r="H84" s="182"/>
      <c r="I84" s="234">
        <f t="shared" si="8"/>
        <v>8.2100000000000009</v>
      </c>
      <c r="J84" s="234"/>
      <c r="K84" s="186"/>
      <c r="L84" s="188"/>
      <c r="M84" s="188"/>
      <c r="N84" s="218"/>
      <c r="O84" s="133">
        <v>15</v>
      </c>
      <c r="P84" s="205"/>
      <c r="Q84" s="205">
        <v>1950</v>
      </c>
      <c r="R84" s="205"/>
      <c r="S84" s="205"/>
      <c r="T84" s="59">
        <f t="shared" si="9"/>
        <v>65</v>
      </c>
      <c r="U84" s="60">
        <f t="shared" si="10"/>
        <v>533.65000000000009</v>
      </c>
    </row>
    <row r="85" spans="1:21">
      <c r="A85" s="239"/>
      <c r="B85" s="187"/>
      <c r="C85" s="233"/>
      <c r="D85" s="186" t="s">
        <v>336</v>
      </c>
      <c r="E85" s="188"/>
      <c r="F85" s="187"/>
      <c r="G85" s="136">
        <v>1.6</v>
      </c>
      <c r="H85" s="182"/>
      <c r="I85" s="234">
        <f t="shared" si="8"/>
        <v>8.2100000000000009</v>
      </c>
      <c r="J85" s="234"/>
      <c r="K85" s="186"/>
      <c r="L85" s="188"/>
      <c r="M85" s="188"/>
      <c r="N85" s="218"/>
      <c r="O85" s="133">
        <v>20</v>
      </c>
      <c r="P85" s="205"/>
      <c r="Q85" s="205">
        <v>180</v>
      </c>
      <c r="R85" s="205"/>
      <c r="S85" s="205"/>
      <c r="T85" s="59">
        <f t="shared" si="9"/>
        <v>14.4</v>
      </c>
      <c r="U85" s="60">
        <f t="shared" si="10"/>
        <v>118.22400000000002</v>
      </c>
    </row>
    <row r="86" spans="1:21">
      <c r="A86" s="239"/>
      <c r="B86" s="187"/>
      <c r="C86" s="233"/>
      <c r="D86" s="186" t="s">
        <v>341</v>
      </c>
      <c r="E86" s="188"/>
      <c r="F86" s="187"/>
      <c r="G86" s="136">
        <v>0.3</v>
      </c>
      <c r="H86" s="182"/>
      <c r="I86" s="234">
        <f t="shared" si="8"/>
        <v>8.2100000000000009</v>
      </c>
      <c r="J86" s="234"/>
      <c r="K86" s="186"/>
      <c r="L86" s="188"/>
      <c r="M86" s="188"/>
      <c r="N86" s="218"/>
      <c r="O86" s="133">
        <v>5</v>
      </c>
      <c r="P86" s="205"/>
      <c r="Q86" s="205">
        <v>787</v>
      </c>
      <c r="R86" s="205"/>
      <c r="S86" s="205"/>
      <c r="T86" s="59">
        <f t="shared" si="9"/>
        <v>47.22</v>
      </c>
      <c r="U86" s="60">
        <f t="shared" si="10"/>
        <v>387.67620000000005</v>
      </c>
    </row>
    <row r="87" spans="1:21">
      <c r="A87" s="239"/>
      <c r="B87" s="187"/>
      <c r="C87" s="233"/>
      <c r="D87" s="186" t="s">
        <v>344</v>
      </c>
      <c r="E87" s="188"/>
      <c r="F87" s="187"/>
      <c r="G87" s="136">
        <v>0.5</v>
      </c>
      <c r="H87" s="182"/>
      <c r="I87" s="234">
        <f t="shared" si="8"/>
        <v>8.2100000000000009</v>
      </c>
      <c r="J87" s="234"/>
      <c r="K87" s="186"/>
      <c r="L87" s="188"/>
      <c r="M87" s="188"/>
      <c r="N87" s="218"/>
      <c r="O87" s="133">
        <v>10</v>
      </c>
      <c r="P87" s="205"/>
      <c r="Q87" s="205">
        <v>350</v>
      </c>
      <c r="R87" s="205"/>
      <c r="S87" s="205"/>
      <c r="T87" s="59">
        <f t="shared" si="9"/>
        <v>17.5</v>
      </c>
      <c r="U87" s="60">
        <f t="shared" si="10"/>
        <v>143.67500000000001</v>
      </c>
    </row>
    <row r="88" spans="1:21">
      <c r="A88" s="239"/>
      <c r="B88" s="187"/>
      <c r="C88" s="233"/>
      <c r="D88" s="186" t="s">
        <v>345</v>
      </c>
      <c r="E88" s="188"/>
      <c r="F88" s="187"/>
      <c r="G88" s="136">
        <v>0.1</v>
      </c>
      <c r="H88" s="182"/>
      <c r="I88" s="234">
        <f t="shared" si="8"/>
        <v>8.2100000000000009</v>
      </c>
      <c r="J88" s="234"/>
      <c r="K88" s="186"/>
      <c r="L88" s="188"/>
      <c r="M88" s="188"/>
      <c r="N88" s="218"/>
      <c r="O88" s="133">
        <v>1</v>
      </c>
      <c r="P88" s="205"/>
      <c r="Q88" s="205">
        <v>105</v>
      </c>
      <c r="R88" s="205"/>
      <c r="S88" s="205"/>
      <c r="T88" s="59">
        <f t="shared" si="9"/>
        <v>10.5</v>
      </c>
      <c r="U88" s="60">
        <f t="shared" si="10"/>
        <v>86.205000000000013</v>
      </c>
    </row>
    <row r="89" spans="1:21">
      <c r="A89" s="239"/>
      <c r="B89" s="187"/>
      <c r="C89" s="233"/>
      <c r="D89" s="186"/>
      <c r="E89" s="188"/>
      <c r="F89" s="187"/>
      <c r="G89" s="136"/>
      <c r="H89" s="182"/>
      <c r="I89" s="234">
        <f t="shared" si="8"/>
        <v>8.2100000000000009</v>
      </c>
      <c r="J89" s="234"/>
      <c r="K89" s="186"/>
      <c r="L89" s="188"/>
      <c r="M89" s="188"/>
      <c r="N89" s="218"/>
      <c r="O89" s="133">
        <v>1</v>
      </c>
      <c r="P89" s="205"/>
      <c r="Q89" s="205"/>
      <c r="R89" s="205"/>
      <c r="S89" s="205"/>
      <c r="T89" s="59">
        <f t="shared" si="9"/>
        <v>0</v>
      </c>
      <c r="U89" s="60">
        <f t="shared" si="10"/>
        <v>0</v>
      </c>
    </row>
    <row r="90" spans="1:21">
      <c r="A90" s="239"/>
      <c r="B90" s="187"/>
      <c r="C90" s="233"/>
      <c r="D90" s="186"/>
      <c r="E90" s="188"/>
      <c r="F90" s="187"/>
      <c r="G90" s="136"/>
      <c r="H90" s="182"/>
      <c r="I90" s="234">
        <f t="shared" si="8"/>
        <v>8.2100000000000009</v>
      </c>
      <c r="J90" s="234"/>
      <c r="K90" s="186"/>
      <c r="L90" s="188"/>
      <c r="M90" s="188"/>
      <c r="N90" s="218"/>
      <c r="O90" s="133">
        <v>1</v>
      </c>
      <c r="P90" s="205"/>
      <c r="Q90" s="205"/>
      <c r="R90" s="205"/>
      <c r="S90" s="205"/>
      <c r="T90" s="59">
        <f t="shared" si="9"/>
        <v>0</v>
      </c>
      <c r="U90" s="60">
        <f t="shared" si="10"/>
        <v>0</v>
      </c>
    </row>
    <row r="91" spans="1:21">
      <c r="A91" s="239"/>
      <c r="B91" s="187"/>
      <c r="C91" s="233"/>
      <c r="D91" s="186"/>
      <c r="E91" s="188"/>
      <c r="F91" s="187"/>
      <c r="G91" s="136"/>
      <c r="H91" s="182"/>
      <c r="I91" s="234">
        <f t="shared" si="8"/>
        <v>8.2100000000000009</v>
      </c>
      <c r="J91" s="234"/>
      <c r="K91" s="186"/>
      <c r="L91" s="188"/>
      <c r="M91" s="188"/>
      <c r="N91" s="218"/>
      <c r="O91" s="133">
        <v>1</v>
      </c>
      <c r="P91" s="205"/>
      <c r="Q91" s="205"/>
      <c r="R91" s="205"/>
      <c r="S91" s="205"/>
      <c r="T91" s="59">
        <f t="shared" si="9"/>
        <v>0</v>
      </c>
      <c r="U91" s="60">
        <f t="shared" si="10"/>
        <v>0</v>
      </c>
    </row>
    <row r="92" spans="1:21">
      <c r="A92" s="239"/>
      <c r="B92" s="187"/>
      <c r="C92" s="233"/>
      <c r="D92" s="186"/>
      <c r="E92" s="188"/>
      <c r="F92" s="187"/>
      <c r="G92" s="136"/>
      <c r="H92" s="182"/>
      <c r="I92" s="234">
        <f t="shared" si="8"/>
        <v>8.2100000000000009</v>
      </c>
      <c r="J92" s="234"/>
      <c r="K92" s="186"/>
      <c r="L92" s="188"/>
      <c r="M92" s="188"/>
      <c r="N92" s="218"/>
      <c r="O92" s="133">
        <v>1</v>
      </c>
      <c r="P92" s="205"/>
      <c r="Q92" s="205"/>
      <c r="R92" s="205"/>
      <c r="S92" s="205"/>
      <c r="T92" s="59">
        <f t="shared" si="9"/>
        <v>0</v>
      </c>
      <c r="U92" s="60">
        <f t="shared" si="10"/>
        <v>0</v>
      </c>
    </row>
    <row r="93" spans="1:21">
      <c r="A93" s="239"/>
      <c r="B93" s="187"/>
      <c r="C93" s="233"/>
      <c r="D93" s="186"/>
      <c r="E93" s="188"/>
      <c r="F93" s="187"/>
      <c r="G93" s="136"/>
      <c r="H93" s="182"/>
      <c r="I93" s="234">
        <f t="shared" si="8"/>
        <v>8.2100000000000009</v>
      </c>
      <c r="J93" s="234"/>
      <c r="K93" s="186"/>
      <c r="L93" s="188"/>
      <c r="M93" s="188"/>
      <c r="N93" s="218"/>
      <c r="O93" s="133">
        <v>1</v>
      </c>
      <c r="P93" s="205"/>
      <c r="Q93" s="205"/>
      <c r="R93" s="205"/>
      <c r="S93" s="205"/>
      <c r="T93" s="59">
        <f t="shared" si="9"/>
        <v>0</v>
      </c>
      <c r="U93" s="60">
        <f t="shared" si="10"/>
        <v>0</v>
      </c>
    </row>
    <row r="94" spans="1:21">
      <c r="A94" s="239"/>
      <c r="B94" s="187"/>
      <c r="C94" s="233"/>
      <c r="D94" s="186"/>
      <c r="E94" s="188"/>
      <c r="F94" s="187"/>
      <c r="G94" s="136"/>
      <c r="H94" s="182"/>
      <c r="I94" s="234">
        <f t="shared" si="8"/>
        <v>8.2100000000000009</v>
      </c>
      <c r="J94" s="234"/>
      <c r="K94" s="186"/>
      <c r="L94" s="188"/>
      <c r="M94" s="188"/>
      <c r="N94" s="218"/>
      <c r="O94" s="133">
        <v>1</v>
      </c>
      <c r="P94" s="205"/>
      <c r="Q94" s="205"/>
      <c r="R94" s="205"/>
      <c r="S94" s="205"/>
      <c r="T94" s="59">
        <f t="shared" si="9"/>
        <v>0</v>
      </c>
      <c r="U94" s="60">
        <f t="shared" si="10"/>
        <v>0</v>
      </c>
    </row>
    <row r="95" spans="1:21" ht="15" thickBot="1">
      <c r="A95" s="240"/>
      <c r="B95" s="235"/>
      <c r="C95" s="241"/>
      <c r="D95" s="219"/>
      <c r="E95" s="220"/>
      <c r="F95" s="235"/>
      <c r="G95" s="231"/>
      <c r="H95" s="232"/>
      <c r="I95" s="217">
        <f t="shared" si="8"/>
        <v>8.2100000000000009</v>
      </c>
      <c r="J95" s="217"/>
      <c r="K95" s="219"/>
      <c r="L95" s="220"/>
      <c r="M95" s="220"/>
      <c r="N95" s="221"/>
      <c r="O95" s="133">
        <v>1</v>
      </c>
      <c r="P95" s="205"/>
      <c r="Q95" s="242"/>
      <c r="R95" s="242"/>
      <c r="S95" s="242"/>
      <c r="T95" s="59">
        <f t="shared" si="9"/>
        <v>0</v>
      </c>
      <c r="U95" s="60">
        <f t="shared" si="10"/>
        <v>0</v>
      </c>
    </row>
    <row r="96" spans="1:21" ht="14.25" customHeight="1">
      <c r="A96" s="179" t="s">
        <v>114</v>
      </c>
      <c r="B96" s="227" t="s">
        <v>115</v>
      </c>
      <c r="C96" s="228"/>
      <c r="D96" s="174" t="s">
        <v>117</v>
      </c>
      <c r="E96" s="228"/>
      <c r="F96" s="174" t="s">
        <v>116</v>
      </c>
      <c r="G96" s="228"/>
      <c r="H96" s="174" t="s">
        <v>135</v>
      </c>
      <c r="I96" s="236"/>
      <c r="J96" s="228"/>
      <c r="K96" s="222" t="s">
        <v>118</v>
      </c>
      <c r="L96" s="223"/>
      <c r="M96" s="223"/>
      <c r="N96" s="223"/>
      <c r="O96" s="223"/>
      <c r="P96" s="223"/>
      <c r="Q96" s="157" t="s">
        <v>124</v>
      </c>
      <c r="R96" s="158"/>
      <c r="S96" s="158"/>
      <c r="T96" s="174" t="s">
        <v>125</v>
      </c>
      <c r="U96" s="175"/>
    </row>
    <row r="97" spans="1:21">
      <c r="A97" s="180"/>
      <c r="B97" s="229"/>
      <c r="C97" s="230"/>
      <c r="D97" s="176"/>
      <c r="E97" s="230"/>
      <c r="F97" s="176"/>
      <c r="G97" s="230"/>
      <c r="H97" s="176"/>
      <c r="I97" s="237"/>
      <c r="J97" s="230"/>
      <c r="K97" s="224" t="s">
        <v>119</v>
      </c>
      <c r="L97" s="225"/>
      <c r="M97" s="224" t="s">
        <v>120</v>
      </c>
      <c r="N97" s="225"/>
      <c r="O97" s="224" t="s">
        <v>121</v>
      </c>
      <c r="P97" s="226"/>
      <c r="Q97" s="159"/>
      <c r="R97" s="160"/>
      <c r="S97" s="160"/>
      <c r="T97" s="176"/>
      <c r="U97" s="177"/>
    </row>
    <row r="98" spans="1:21">
      <c r="A98" s="180"/>
      <c r="B98" s="189"/>
      <c r="C98" s="187"/>
      <c r="D98" s="136">
        <v>8.2100000000000009</v>
      </c>
      <c r="E98" s="182"/>
      <c r="F98" s="136">
        <v>66</v>
      </c>
      <c r="G98" s="182"/>
      <c r="H98" s="183">
        <f>F98/D98</f>
        <v>8.038976857490864</v>
      </c>
      <c r="I98" s="184"/>
      <c r="J98" s="185"/>
      <c r="K98" s="186"/>
      <c r="L98" s="187"/>
      <c r="M98" s="186"/>
      <c r="N98" s="187"/>
      <c r="O98" s="186"/>
      <c r="P98" s="188"/>
      <c r="Q98" s="161">
        <v>420</v>
      </c>
      <c r="R98" s="162"/>
      <c r="S98" s="162"/>
      <c r="T98" s="150">
        <f>Q98*F98</f>
        <v>27720</v>
      </c>
      <c r="U98" s="173"/>
    </row>
    <row r="99" spans="1:21">
      <c r="A99" s="180"/>
      <c r="B99" s="189"/>
      <c r="C99" s="187"/>
      <c r="D99" s="136">
        <v>0</v>
      </c>
      <c r="E99" s="182"/>
      <c r="F99" s="136">
        <v>0</v>
      </c>
      <c r="G99" s="182"/>
      <c r="H99" s="183" t="e">
        <f>F99/D99</f>
        <v>#DIV/0!</v>
      </c>
      <c r="I99" s="184"/>
      <c r="J99" s="185"/>
      <c r="K99" s="186"/>
      <c r="L99" s="187"/>
      <c r="M99" s="186"/>
      <c r="N99" s="187"/>
      <c r="O99" s="186"/>
      <c r="P99" s="188"/>
      <c r="Q99" s="161"/>
      <c r="R99" s="162"/>
      <c r="S99" s="162"/>
      <c r="T99" s="150">
        <f>Q99*F99</f>
        <v>0</v>
      </c>
      <c r="U99" s="173"/>
    </row>
    <row r="100" spans="1:21">
      <c r="A100" s="180"/>
      <c r="B100" s="189"/>
      <c r="C100" s="187"/>
      <c r="D100" s="136">
        <v>0</v>
      </c>
      <c r="E100" s="182"/>
      <c r="F100" s="136">
        <v>0</v>
      </c>
      <c r="G100" s="182"/>
      <c r="H100" s="183" t="e">
        <f>F100/D100</f>
        <v>#DIV/0!</v>
      </c>
      <c r="I100" s="184"/>
      <c r="J100" s="185"/>
      <c r="K100" s="186"/>
      <c r="L100" s="187"/>
      <c r="M100" s="186"/>
      <c r="N100" s="187"/>
      <c r="O100" s="186"/>
      <c r="P100" s="188"/>
      <c r="Q100" s="161"/>
      <c r="R100" s="162"/>
      <c r="S100" s="162"/>
      <c r="T100" s="150">
        <f>Q100*F100</f>
        <v>0</v>
      </c>
      <c r="U100" s="173"/>
    </row>
    <row r="101" spans="1:21">
      <c r="A101" s="180"/>
      <c r="B101" s="189"/>
      <c r="C101" s="187"/>
      <c r="D101" s="136">
        <v>0</v>
      </c>
      <c r="E101" s="182"/>
      <c r="F101" s="136">
        <v>0</v>
      </c>
      <c r="G101" s="182"/>
      <c r="H101" s="183" t="e">
        <f>F101/D101</f>
        <v>#DIV/0!</v>
      </c>
      <c r="I101" s="184"/>
      <c r="J101" s="185"/>
      <c r="K101" s="186"/>
      <c r="L101" s="187"/>
      <c r="M101" s="186"/>
      <c r="N101" s="187"/>
      <c r="O101" s="186"/>
      <c r="P101" s="188"/>
      <c r="Q101" s="161"/>
      <c r="R101" s="162"/>
      <c r="S101" s="162"/>
      <c r="T101" s="150">
        <f>Q101*F101</f>
        <v>0</v>
      </c>
      <c r="U101" s="173"/>
    </row>
    <row r="102" spans="1:21">
      <c r="A102" s="180"/>
      <c r="B102" s="189"/>
      <c r="C102" s="187"/>
      <c r="D102" s="136">
        <v>0</v>
      </c>
      <c r="E102" s="182"/>
      <c r="F102" s="136">
        <v>0</v>
      </c>
      <c r="G102" s="182"/>
      <c r="H102" s="183" t="e">
        <f>F102/D102</f>
        <v>#DIV/0!</v>
      </c>
      <c r="I102" s="184"/>
      <c r="J102" s="185"/>
      <c r="K102" s="186"/>
      <c r="L102" s="187"/>
      <c r="M102" s="186"/>
      <c r="N102" s="187"/>
      <c r="O102" s="186"/>
      <c r="P102" s="188"/>
      <c r="Q102" s="161"/>
      <c r="R102" s="162"/>
      <c r="S102" s="162"/>
      <c r="T102" s="150">
        <f>Q102*F102</f>
        <v>0</v>
      </c>
      <c r="U102" s="173"/>
    </row>
    <row r="103" spans="1:21" s="61" customFormat="1" ht="14.25" customHeight="1" thickBot="1">
      <c r="A103" s="181"/>
      <c r="B103" s="215" t="s">
        <v>122</v>
      </c>
      <c r="C103" s="216"/>
      <c r="D103" s="190">
        <f>SUM(D98:E102)</f>
        <v>8.2100000000000009</v>
      </c>
      <c r="E103" s="191"/>
      <c r="F103" s="190">
        <v>50</v>
      </c>
      <c r="G103" s="191"/>
      <c r="H103" s="209">
        <f>AVERAGEIF(H98:J102,"&gt;0")</f>
        <v>8.038976857490864</v>
      </c>
      <c r="I103" s="210"/>
      <c r="J103" s="211"/>
      <c r="K103" s="212" t="s">
        <v>123</v>
      </c>
      <c r="L103" s="213"/>
      <c r="M103" s="212" t="s">
        <v>123</v>
      </c>
      <c r="N103" s="213"/>
      <c r="O103" s="212" t="s">
        <v>123</v>
      </c>
      <c r="P103" s="214"/>
      <c r="Q103" s="203">
        <f>AVERAGE(Q98:R102)</f>
        <v>420</v>
      </c>
      <c r="R103" s="140"/>
      <c r="S103" s="140"/>
      <c r="T103" s="155">
        <f>SUM(T98:T102)</f>
        <v>27720</v>
      </c>
      <c r="U103" s="156"/>
    </row>
    <row r="104" spans="1:21" ht="14.25" customHeight="1">
      <c r="A104" s="119" t="s">
        <v>136</v>
      </c>
      <c r="B104" s="146" t="s">
        <v>126</v>
      </c>
      <c r="C104" s="147"/>
      <c r="D104" s="147"/>
      <c r="E104" s="147"/>
      <c r="F104" s="147"/>
      <c r="G104" s="147"/>
      <c r="H104" s="147" t="s">
        <v>53</v>
      </c>
      <c r="I104" s="147"/>
      <c r="J104" s="147" t="s">
        <v>54</v>
      </c>
      <c r="K104" s="208"/>
      <c r="L104" s="152" t="s">
        <v>137</v>
      </c>
      <c r="M104" s="153"/>
      <c r="N104" s="153"/>
      <c r="O104" s="153"/>
      <c r="P104" s="153"/>
      <c r="Q104" s="154"/>
      <c r="R104" s="144" t="s">
        <v>53</v>
      </c>
      <c r="S104" s="145"/>
      <c r="T104" s="148" t="s">
        <v>54</v>
      </c>
      <c r="U104" s="149"/>
    </row>
    <row r="105" spans="1:21">
      <c r="A105" s="120"/>
      <c r="B105" s="204" t="s">
        <v>12</v>
      </c>
      <c r="C105" s="205"/>
      <c r="D105" s="205"/>
      <c r="E105" s="205"/>
      <c r="F105" s="205"/>
      <c r="G105" s="205"/>
      <c r="H105" s="142">
        <v>6</v>
      </c>
      <c r="I105" s="142"/>
      <c r="J105" s="142">
        <f>(U6+U7+U8+U9+U10)</f>
        <v>50</v>
      </c>
      <c r="K105" s="143"/>
      <c r="L105" s="131" t="s">
        <v>138</v>
      </c>
      <c r="M105" s="132"/>
      <c r="N105" s="132"/>
      <c r="O105" s="132"/>
      <c r="P105" s="132"/>
      <c r="Q105" s="133"/>
      <c r="R105" s="150">
        <f>T98/G2</f>
        <v>3376.3702801461627</v>
      </c>
      <c r="S105" s="178"/>
      <c r="T105" s="150">
        <f>T98</f>
        <v>27720</v>
      </c>
      <c r="U105" s="151"/>
    </row>
    <row r="106" spans="1:21">
      <c r="A106" s="120"/>
      <c r="B106" s="204" t="s">
        <v>127</v>
      </c>
      <c r="C106" s="205"/>
      <c r="D106" s="205"/>
      <c r="E106" s="205"/>
      <c r="F106" s="205"/>
      <c r="G106" s="205"/>
      <c r="H106" s="142">
        <f>R14</f>
        <v>410</v>
      </c>
      <c r="I106" s="142"/>
      <c r="J106" s="142">
        <f>T14</f>
        <v>3366.1000000000004</v>
      </c>
      <c r="K106" s="143"/>
      <c r="L106" s="131" t="s">
        <v>139</v>
      </c>
      <c r="M106" s="132"/>
      <c r="N106" s="132"/>
      <c r="O106" s="132"/>
      <c r="P106" s="132"/>
      <c r="Q106" s="133"/>
      <c r="R106" s="134"/>
      <c r="S106" s="135"/>
      <c r="T106" s="134"/>
      <c r="U106" s="137"/>
    </row>
    <row r="107" spans="1:21">
      <c r="A107" s="120"/>
      <c r="B107" s="204" t="s">
        <v>128</v>
      </c>
      <c r="C107" s="205"/>
      <c r="D107" s="205"/>
      <c r="E107" s="205"/>
      <c r="F107" s="205"/>
      <c r="G107" s="205"/>
      <c r="H107" s="142">
        <f>SUM(T26:T37)</f>
        <v>937.03700000000003</v>
      </c>
      <c r="I107" s="142"/>
      <c r="J107" s="142">
        <f>SUM(U26:U37)</f>
        <v>7693.0737700000009</v>
      </c>
      <c r="K107" s="143"/>
      <c r="L107" s="131" t="s">
        <v>140</v>
      </c>
      <c r="M107" s="132"/>
      <c r="N107" s="132"/>
      <c r="O107" s="132"/>
      <c r="P107" s="132"/>
      <c r="Q107" s="133"/>
      <c r="R107" s="134">
        <v>732.6</v>
      </c>
      <c r="S107" s="135"/>
      <c r="T107" s="129">
        <f t="shared" ref="T107:T112" si="11">R107*$G$2</f>
        <v>6014.6460000000006</v>
      </c>
      <c r="U107" s="130"/>
    </row>
    <row r="108" spans="1:21">
      <c r="A108" s="120"/>
      <c r="B108" s="131" t="s">
        <v>130</v>
      </c>
      <c r="C108" s="132"/>
      <c r="D108" s="132"/>
      <c r="E108" s="132"/>
      <c r="F108" s="132"/>
      <c r="G108" s="133"/>
      <c r="H108" s="142">
        <v>95</v>
      </c>
      <c r="I108" s="142"/>
      <c r="J108" s="142">
        <f>U40</f>
        <v>779.95</v>
      </c>
      <c r="K108" s="143"/>
      <c r="L108" s="131" t="s">
        <v>141</v>
      </c>
      <c r="M108" s="132"/>
      <c r="N108" s="132"/>
      <c r="O108" s="132"/>
      <c r="P108" s="132"/>
      <c r="Q108" s="133"/>
      <c r="R108" s="134">
        <v>155.88</v>
      </c>
      <c r="S108" s="135"/>
      <c r="T108" s="129">
        <f t="shared" si="11"/>
        <v>1279.7748000000001</v>
      </c>
      <c r="U108" s="130"/>
    </row>
    <row r="109" spans="1:21">
      <c r="A109" s="120"/>
      <c r="B109" s="131" t="s">
        <v>106</v>
      </c>
      <c r="C109" s="132"/>
      <c r="D109" s="132"/>
      <c r="E109" s="132"/>
      <c r="F109" s="132"/>
      <c r="G109" s="133"/>
      <c r="H109" s="142">
        <f>SUM(T76:T95)</f>
        <v>486.81266666666659</v>
      </c>
      <c r="I109" s="142"/>
      <c r="J109" s="142">
        <f>SUM(U76:U95)</f>
        <v>3996.7319933333338</v>
      </c>
      <c r="K109" s="143"/>
      <c r="L109" s="131" t="s">
        <v>141</v>
      </c>
      <c r="M109" s="132"/>
      <c r="N109" s="132"/>
      <c r="O109" s="132"/>
      <c r="P109" s="132"/>
      <c r="Q109" s="133"/>
      <c r="R109" s="134"/>
      <c r="S109" s="135"/>
      <c r="T109" s="129">
        <f t="shared" si="11"/>
        <v>0</v>
      </c>
      <c r="U109" s="130"/>
    </row>
    <row r="110" spans="1:21">
      <c r="A110" s="120"/>
      <c r="B110" s="131" t="s">
        <v>61</v>
      </c>
      <c r="C110" s="132"/>
      <c r="D110" s="132"/>
      <c r="E110" s="132"/>
      <c r="F110" s="132"/>
      <c r="G110" s="133"/>
      <c r="H110" s="142">
        <f>SUM(T44:T73)</f>
        <v>1150</v>
      </c>
      <c r="I110" s="142"/>
      <c r="J110" s="142">
        <f>SUM(U44:U73)</f>
        <v>9441.5000000000018</v>
      </c>
      <c r="K110" s="143"/>
      <c r="L110" s="131" t="s">
        <v>142</v>
      </c>
      <c r="M110" s="132"/>
      <c r="N110" s="132"/>
      <c r="O110" s="132"/>
      <c r="P110" s="132"/>
      <c r="Q110" s="133"/>
      <c r="R110" s="134"/>
      <c r="S110" s="135"/>
      <c r="T110" s="129">
        <f t="shared" si="11"/>
        <v>0</v>
      </c>
      <c r="U110" s="130"/>
    </row>
    <row r="111" spans="1:21" ht="14.25" customHeight="1">
      <c r="A111" s="120"/>
      <c r="B111" s="131" t="s">
        <v>131</v>
      </c>
      <c r="C111" s="132"/>
      <c r="D111" s="132"/>
      <c r="E111" s="132"/>
      <c r="F111" s="132"/>
      <c r="G111" s="133"/>
      <c r="H111" s="197">
        <v>0</v>
      </c>
      <c r="I111" s="198"/>
      <c r="J111" s="197">
        <v>821</v>
      </c>
      <c r="K111" s="199"/>
      <c r="L111" s="131" t="s">
        <v>143</v>
      </c>
      <c r="M111" s="132"/>
      <c r="N111" s="132"/>
      <c r="O111" s="132"/>
      <c r="P111" s="132"/>
      <c r="Q111" s="133"/>
      <c r="R111" s="134">
        <v>360</v>
      </c>
      <c r="S111" s="135"/>
      <c r="T111" s="129">
        <f t="shared" si="11"/>
        <v>2955.6000000000004</v>
      </c>
      <c r="U111" s="130"/>
    </row>
    <row r="112" spans="1:21" ht="14.25" customHeight="1">
      <c r="A112" s="120"/>
      <c r="B112" s="206" t="s">
        <v>132</v>
      </c>
      <c r="C112" s="207"/>
      <c r="D112" s="207"/>
      <c r="E112" s="207"/>
      <c r="F112" s="207"/>
      <c r="G112" s="207"/>
      <c r="H112" s="207"/>
      <c r="I112" s="207"/>
      <c r="J112" s="207"/>
      <c r="K112" s="207"/>
      <c r="L112" s="131" t="s">
        <v>144</v>
      </c>
      <c r="M112" s="132"/>
      <c r="N112" s="132"/>
      <c r="O112" s="132"/>
      <c r="P112" s="132"/>
      <c r="Q112" s="133"/>
      <c r="R112" s="134">
        <v>100</v>
      </c>
      <c r="S112" s="135"/>
      <c r="T112" s="129">
        <f t="shared" si="11"/>
        <v>821.00000000000011</v>
      </c>
      <c r="U112" s="130"/>
    </row>
    <row r="113" spans="1:21" ht="14.25" customHeight="1">
      <c r="A113" s="120"/>
      <c r="B113" s="163" t="s">
        <v>133</v>
      </c>
      <c r="C113" s="164"/>
      <c r="D113" s="164"/>
      <c r="E113" s="164"/>
      <c r="F113" s="196"/>
      <c r="G113" s="196"/>
      <c r="H113" s="167">
        <f>(F113*F114)/G2</f>
        <v>0</v>
      </c>
      <c r="I113" s="168"/>
      <c r="J113" s="167">
        <f>(F113*F114)</f>
        <v>0</v>
      </c>
      <c r="K113" s="171"/>
      <c r="L113" s="131" t="s">
        <v>145</v>
      </c>
      <c r="M113" s="132"/>
      <c r="N113" s="132"/>
      <c r="O113" s="132"/>
      <c r="P113" s="132"/>
      <c r="Q113" s="133"/>
      <c r="R113" s="134"/>
      <c r="S113" s="135"/>
      <c r="T113" s="136"/>
      <c r="U113" s="137"/>
    </row>
    <row r="114" spans="1:21" ht="14.25" customHeight="1" thickBot="1">
      <c r="A114" s="120"/>
      <c r="B114" s="165" t="s">
        <v>134</v>
      </c>
      <c r="C114" s="166"/>
      <c r="D114" s="166"/>
      <c r="E114" s="166"/>
      <c r="F114" s="217"/>
      <c r="G114" s="217"/>
      <c r="H114" s="169"/>
      <c r="I114" s="170"/>
      <c r="J114" s="169"/>
      <c r="K114" s="172"/>
      <c r="L114" s="131" t="s">
        <v>145</v>
      </c>
      <c r="M114" s="132"/>
      <c r="N114" s="132"/>
      <c r="O114" s="132"/>
      <c r="P114" s="132"/>
      <c r="Q114" s="133"/>
      <c r="R114" s="134"/>
      <c r="S114" s="135"/>
      <c r="T114" s="138"/>
      <c r="U114" s="139"/>
    </row>
    <row r="115" spans="1:21" s="20" customFormat="1" ht="25.5" customHeight="1" thickBot="1">
      <c r="A115" s="120"/>
      <c r="B115" s="192" t="s">
        <v>122</v>
      </c>
      <c r="C115" s="193"/>
      <c r="D115" s="193"/>
      <c r="E115" s="193"/>
      <c r="F115" s="193"/>
      <c r="G115" s="193"/>
      <c r="H115" s="194">
        <f>H105+H106+H107+H108+H109+H110+H111+H113</f>
        <v>3084.8496666666665</v>
      </c>
      <c r="I115" s="194"/>
      <c r="J115" s="194">
        <f>J105+J106+J107+J108+J109+J110+J111+J113</f>
        <v>26148.35576333334</v>
      </c>
      <c r="K115" s="195"/>
      <c r="L115" s="200" t="s">
        <v>122</v>
      </c>
      <c r="M115" s="201"/>
      <c r="N115" s="201"/>
      <c r="O115" s="201"/>
      <c r="P115" s="201"/>
      <c r="Q115" s="202"/>
      <c r="R115" s="140">
        <f>R105+R106+R107+R108+R109+R110+R111+R113+R112+R114</f>
        <v>4724.8502801461627</v>
      </c>
      <c r="S115" s="140"/>
      <c r="T115" s="140">
        <f>T105+T106+T107+T108+T109+T110+T111+T113+T112+T114</f>
        <v>38791.020799999998</v>
      </c>
      <c r="U115" s="141"/>
    </row>
    <row r="116" spans="1:21" s="20" customFormat="1" ht="27.95" customHeight="1" thickBot="1">
      <c r="A116" s="121"/>
      <c r="B116" s="127" t="s">
        <v>146</v>
      </c>
      <c r="C116" s="127"/>
      <c r="D116" s="127"/>
      <c r="E116" s="127"/>
      <c r="F116" s="127"/>
      <c r="G116" s="127"/>
      <c r="H116" s="127"/>
      <c r="I116" s="127"/>
      <c r="J116" s="127"/>
      <c r="K116" s="128"/>
      <c r="L116" s="125" t="s">
        <v>148</v>
      </c>
      <c r="M116" s="126"/>
      <c r="N116" s="122">
        <f>R115-H115</f>
        <v>1640.0006134794962</v>
      </c>
      <c r="O116" s="123"/>
      <c r="P116" s="124"/>
      <c r="Q116" s="125" t="s">
        <v>147</v>
      </c>
      <c r="R116" s="126"/>
      <c r="S116" s="122">
        <f>T115-J115</f>
        <v>12642.665036666658</v>
      </c>
      <c r="T116" s="123"/>
      <c r="U116" s="124"/>
    </row>
    <row r="117" spans="1:21" s="20" customFormat="1">
      <c r="A117" s="63"/>
    </row>
    <row r="118" spans="1:21" s="20" customFormat="1">
      <c r="A118" s="63"/>
    </row>
    <row r="119" spans="1:21" s="20" customFormat="1">
      <c r="A119" s="63"/>
    </row>
  </sheetData>
  <mergeCells count="718">
    <mergeCell ref="S11:U11"/>
    <mergeCell ref="S12:U12"/>
    <mergeCell ref="P11:R11"/>
    <mergeCell ref="P12:R12"/>
    <mergeCell ref="N11:O11"/>
    <mergeCell ref="S23:U24"/>
    <mergeCell ref="Q21:R21"/>
    <mergeCell ref="Q22:R22"/>
    <mergeCell ref="B33:C33"/>
    <mergeCell ref="B26:C26"/>
    <mergeCell ref="M24:O24"/>
    <mergeCell ref="G22:H22"/>
    <mergeCell ref="L22:M22"/>
    <mergeCell ref="B19:F19"/>
    <mergeCell ref="G19:K19"/>
    <mergeCell ref="L19:P19"/>
    <mergeCell ref="B20:C20"/>
    <mergeCell ref="G20:H20"/>
    <mergeCell ref="L20:M20"/>
    <mergeCell ref="L15:P15"/>
    <mergeCell ref="L16:M16"/>
    <mergeCell ref="L17:M17"/>
    <mergeCell ref="L18:M18"/>
    <mergeCell ref="Q20:R20"/>
    <mergeCell ref="B34:C34"/>
    <mergeCell ref="G30:H30"/>
    <mergeCell ref="K30:L30"/>
    <mergeCell ref="B31:C31"/>
    <mergeCell ref="D31:F31"/>
    <mergeCell ref="G31:H31"/>
    <mergeCell ref="K31:L31"/>
    <mergeCell ref="A41:A73"/>
    <mergeCell ref="A38:A40"/>
    <mergeCell ref="A23:A37"/>
    <mergeCell ref="B23:C25"/>
    <mergeCell ref="I24:I25"/>
    <mergeCell ref="J24:J25"/>
    <mergeCell ref="B27:C27"/>
    <mergeCell ref="B28:C28"/>
    <mergeCell ref="B30:C30"/>
    <mergeCell ref="D30:F30"/>
    <mergeCell ref="B35:C35"/>
    <mergeCell ref="B36:C36"/>
    <mergeCell ref="B37:C37"/>
    <mergeCell ref="B32:C32"/>
    <mergeCell ref="D32:F32"/>
    <mergeCell ref="G32:H32"/>
    <mergeCell ref="B29:C29"/>
    <mergeCell ref="L21:M21"/>
    <mergeCell ref="Q15:U15"/>
    <mergeCell ref="Q16:R16"/>
    <mergeCell ref="G14:I14"/>
    <mergeCell ref="G13:I13"/>
    <mergeCell ref="G15:K15"/>
    <mergeCell ref="G16:H16"/>
    <mergeCell ref="G17:H17"/>
    <mergeCell ref="G18:H18"/>
    <mergeCell ref="N13:O14"/>
    <mergeCell ref="Q17:R17"/>
    <mergeCell ref="Q18:R18"/>
    <mergeCell ref="Q19:U19"/>
    <mergeCell ref="P13:Q13"/>
    <mergeCell ref="P14:Q14"/>
    <mergeCell ref="R13:S13"/>
    <mergeCell ref="R14:S14"/>
    <mergeCell ref="T13:U13"/>
    <mergeCell ref="T14:U14"/>
    <mergeCell ref="A15:A22"/>
    <mergeCell ref="B16:C16"/>
    <mergeCell ref="B17:C17"/>
    <mergeCell ref="B18:C18"/>
    <mergeCell ref="B15:F15"/>
    <mergeCell ref="B13:C13"/>
    <mergeCell ref="B14:C14"/>
    <mergeCell ref="D14:F14"/>
    <mergeCell ref="D13:F13"/>
    <mergeCell ref="B22:C22"/>
    <mergeCell ref="A11:A14"/>
    <mergeCell ref="B21:C21"/>
    <mergeCell ref="E11:G11"/>
    <mergeCell ref="E12:G12"/>
    <mergeCell ref="B11:D11"/>
    <mergeCell ref="B12:D12"/>
    <mergeCell ref="G21:H21"/>
    <mergeCell ref="G8:H8"/>
    <mergeCell ref="G9:H9"/>
    <mergeCell ref="Q10:R10"/>
    <mergeCell ref="O4:P4"/>
    <mergeCell ref="L5:M5"/>
    <mergeCell ref="G10:H10"/>
    <mergeCell ref="E4:H4"/>
    <mergeCell ref="J5:K5"/>
    <mergeCell ref="I4:K4"/>
    <mergeCell ref="J6:K6"/>
    <mergeCell ref="Q7:R7"/>
    <mergeCell ref="Q8:R8"/>
    <mergeCell ref="Q9:R9"/>
    <mergeCell ref="E2:F2"/>
    <mergeCell ref="B2:C2"/>
    <mergeCell ref="T3:U3"/>
    <mergeCell ref="D3:E3"/>
    <mergeCell ref="G3:H3"/>
    <mergeCell ref="Q3:S3"/>
    <mergeCell ref="A1:A2"/>
    <mergeCell ref="B3:C3"/>
    <mergeCell ref="B1:E1"/>
    <mergeCell ref="F1:U1"/>
    <mergeCell ref="S2:U2"/>
    <mergeCell ref="P2:R2"/>
    <mergeCell ref="N2:O2"/>
    <mergeCell ref="L2:M2"/>
    <mergeCell ref="H2:I2"/>
    <mergeCell ref="J2:K2"/>
    <mergeCell ref="A3:A10"/>
    <mergeCell ref="D4:D5"/>
    <mergeCell ref="S4:T4"/>
    <mergeCell ref="C4:C5"/>
    <mergeCell ref="B4:B10"/>
    <mergeCell ref="I3:K3"/>
    <mergeCell ref="L3:P3"/>
    <mergeCell ref="J9:K9"/>
    <mergeCell ref="K36:L36"/>
    <mergeCell ref="P23:R25"/>
    <mergeCell ref="L4:N4"/>
    <mergeCell ref="L6:M6"/>
    <mergeCell ref="L7:M7"/>
    <mergeCell ref="L8:M8"/>
    <mergeCell ref="L9:M9"/>
    <mergeCell ref="L10:M10"/>
    <mergeCell ref="P35:R35"/>
    <mergeCell ref="P36:R36"/>
    <mergeCell ref="J13:M13"/>
    <mergeCell ref="J14:M14"/>
    <mergeCell ref="J10:K10"/>
    <mergeCell ref="H12:J12"/>
    <mergeCell ref="P30:R30"/>
    <mergeCell ref="P31:R31"/>
    <mergeCell ref="P32:R32"/>
    <mergeCell ref="N12:O12"/>
    <mergeCell ref="K11:M11"/>
    <mergeCell ref="K12:M12"/>
    <mergeCell ref="H11:J11"/>
    <mergeCell ref="G5:H5"/>
    <mergeCell ref="G6:H6"/>
    <mergeCell ref="G7:H7"/>
    <mergeCell ref="P37:R37"/>
    <mergeCell ref="K26:L26"/>
    <mergeCell ref="K27:L27"/>
    <mergeCell ref="K28:L28"/>
    <mergeCell ref="K29:L29"/>
    <mergeCell ref="K33:L33"/>
    <mergeCell ref="K34:L34"/>
    <mergeCell ref="K35:L35"/>
    <mergeCell ref="U4:U5"/>
    <mergeCell ref="P26:R26"/>
    <mergeCell ref="P27:R27"/>
    <mergeCell ref="P28:R28"/>
    <mergeCell ref="P29:R29"/>
    <mergeCell ref="P33:R33"/>
    <mergeCell ref="P34:R34"/>
    <mergeCell ref="K24:L25"/>
    <mergeCell ref="K23:O23"/>
    <mergeCell ref="K32:L32"/>
    <mergeCell ref="K37:L37"/>
    <mergeCell ref="J7:K7"/>
    <mergeCell ref="J8:K8"/>
    <mergeCell ref="Q4:R4"/>
    <mergeCell ref="Q5:R5"/>
    <mergeCell ref="Q6:R6"/>
    <mergeCell ref="D23:F25"/>
    <mergeCell ref="D26:F26"/>
    <mergeCell ref="D27:F27"/>
    <mergeCell ref="G37:H37"/>
    <mergeCell ref="G23:J23"/>
    <mergeCell ref="G24:H25"/>
    <mergeCell ref="G26:H26"/>
    <mergeCell ref="G27:H27"/>
    <mergeCell ref="G28:H28"/>
    <mergeCell ref="G29:H29"/>
    <mergeCell ref="D33:F33"/>
    <mergeCell ref="D34:F34"/>
    <mergeCell ref="D35:F35"/>
    <mergeCell ref="D36:F36"/>
    <mergeCell ref="D37:F37"/>
    <mergeCell ref="G33:H33"/>
    <mergeCell ref="G34:H34"/>
    <mergeCell ref="G35:H35"/>
    <mergeCell ref="G36:H36"/>
    <mergeCell ref="D28:F28"/>
    <mergeCell ref="D29:F29"/>
    <mergeCell ref="O41:U41"/>
    <mergeCell ref="O42:Q43"/>
    <mergeCell ref="R42:S43"/>
    <mergeCell ref="T42:U42"/>
    <mergeCell ref="O52:Q52"/>
    <mergeCell ref="R52:S52"/>
    <mergeCell ref="E38:H38"/>
    <mergeCell ref="G39:H39"/>
    <mergeCell ref="B38:D39"/>
    <mergeCell ref="O38:U38"/>
    <mergeCell ref="O39:P39"/>
    <mergeCell ref="I38:M38"/>
    <mergeCell ref="N38:N39"/>
    <mergeCell ref="Q39:R39"/>
    <mergeCell ref="Q40:R40"/>
    <mergeCell ref="O40:P40"/>
    <mergeCell ref="I39:J39"/>
    <mergeCell ref="I40:J40"/>
    <mergeCell ref="B40:D40"/>
    <mergeCell ref="G40:H40"/>
    <mergeCell ref="E39:F39"/>
    <mergeCell ref="E40:F40"/>
    <mergeCell ref="L39:M39"/>
    <mergeCell ref="L40:M40"/>
    <mergeCell ref="O44:Q44"/>
    <mergeCell ref="R44:S44"/>
    <mergeCell ref="O45:Q45"/>
    <mergeCell ref="R45:S45"/>
    <mergeCell ref="O46:Q46"/>
    <mergeCell ref="R46:S46"/>
    <mergeCell ref="O57:Q57"/>
    <mergeCell ref="R57:S57"/>
    <mergeCell ref="O47:Q47"/>
    <mergeCell ref="R47:S47"/>
    <mergeCell ref="O48:Q48"/>
    <mergeCell ref="R48:S48"/>
    <mergeCell ref="O58:Q58"/>
    <mergeCell ref="R58:S58"/>
    <mergeCell ref="O49:Q49"/>
    <mergeCell ref="R49:S49"/>
    <mergeCell ref="O50:Q50"/>
    <mergeCell ref="R50:S50"/>
    <mergeCell ref="O51:Q51"/>
    <mergeCell ref="R51:S51"/>
    <mergeCell ref="O54:Q54"/>
    <mergeCell ref="R54:S54"/>
    <mergeCell ref="O55:Q55"/>
    <mergeCell ref="R55:S55"/>
    <mergeCell ref="O56:Q56"/>
    <mergeCell ref="R56:S56"/>
    <mergeCell ref="O53:Q53"/>
    <mergeCell ref="R53:S53"/>
    <mergeCell ref="O71:Q71"/>
    <mergeCell ref="R71:S71"/>
    <mergeCell ref="O72:Q72"/>
    <mergeCell ref="R72:S72"/>
    <mergeCell ref="O60:Q60"/>
    <mergeCell ref="R60:S60"/>
    <mergeCell ref="O61:Q61"/>
    <mergeCell ref="R61:S61"/>
    <mergeCell ref="O59:Q59"/>
    <mergeCell ref="R59:S59"/>
    <mergeCell ref="O66:Q66"/>
    <mergeCell ref="R66:S66"/>
    <mergeCell ref="O70:Q70"/>
    <mergeCell ref="R70:S70"/>
    <mergeCell ref="O63:Q63"/>
    <mergeCell ref="R63:S63"/>
    <mergeCell ref="O62:Q62"/>
    <mergeCell ref="R62:S62"/>
    <mergeCell ref="O65:Q65"/>
    <mergeCell ref="R65:S65"/>
    <mergeCell ref="O64:Q64"/>
    <mergeCell ref="R64:S64"/>
    <mergeCell ref="R67:S67"/>
    <mergeCell ref="R69:S69"/>
    <mergeCell ref="B46:C46"/>
    <mergeCell ref="D46:G46"/>
    <mergeCell ref="H46:J46"/>
    <mergeCell ref="K46:L46"/>
    <mergeCell ref="M46:N46"/>
    <mergeCell ref="B47:C47"/>
    <mergeCell ref="H44:J44"/>
    <mergeCell ref="K44:L44"/>
    <mergeCell ref="M44:N44"/>
    <mergeCell ref="B45:C45"/>
    <mergeCell ref="D45:G45"/>
    <mergeCell ref="H45:J45"/>
    <mergeCell ref="K45:L45"/>
    <mergeCell ref="M45:N45"/>
    <mergeCell ref="O73:Q73"/>
    <mergeCell ref="R73:S73"/>
    <mergeCell ref="M41:N43"/>
    <mergeCell ref="B41:C43"/>
    <mergeCell ref="D41:G43"/>
    <mergeCell ref="H41:L41"/>
    <mergeCell ref="H42:J43"/>
    <mergeCell ref="K42:L43"/>
    <mergeCell ref="B44:C44"/>
    <mergeCell ref="D44:G44"/>
    <mergeCell ref="D47:G47"/>
    <mergeCell ref="H47:J47"/>
    <mergeCell ref="K47:L47"/>
    <mergeCell ref="M47:N47"/>
    <mergeCell ref="B48:C48"/>
    <mergeCell ref="D48:G48"/>
    <mergeCell ref="H48:J48"/>
    <mergeCell ref="K48:L48"/>
    <mergeCell ref="M48:N48"/>
    <mergeCell ref="B49:C49"/>
    <mergeCell ref="D49:G49"/>
    <mergeCell ref="H49:J49"/>
    <mergeCell ref="K49:L49"/>
    <mergeCell ref="M49:N49"/>
    <mergeCell ref="B50:C50"/>
    <mergeCell ref="D50:G50"/>
    <mergeCell ref="H50:J50"/>
    <mergeCell ref="K50:L50"/>
    <mergeCell ref="M50:N50"/>
    <mergeCell ref="B51:C51"/>
    <mergeCell ref="D51:G51"/>
    <mergeCell ref="H51:J51"/>
    <mergeCell ref="K51:L51"/>
    <mergeCell ref="M51:N51"/>
    <mergeCell ref="B52:C52"/>
    <mergeCell ref="D52:G52"/>
    <mergeCell ref="H52:J52"/>
    <mergeCell ref="K52:L52"/>
    <mergeCell ref="M52:N52"/>
    <mergeCell ref="B53:C53"/>
    <mergeCell ref="D53:G53"/>
    <mergeCell ref="H53:J53"/>
    <mergeCell ref="K53:L53"/>
    <mergeCell ref="M53:N53"/>
    <mergeCell ref="B54:C54"/>
    <mergeCell ref="D54:G54"/>
    <mergeCell ref="H54:J54"/>
    <mergeCell ref="K54:L54"/>
    <mergeCell ref="M54:N54"/>
    <mergeCell ref="B55:C55"/>
    <mergeCell ref="D55:G55"/>
    <mergeCell ref="H55:J55"/>
    <mergeCell ref="K55:L55"/>
    <mergeCell ref="M55:N55"/>
    <mergeCell ref="B56:C56"/>
    <mergeCell ref="D56:G56"/>
    <mergeCell ref="H56:J56"/>
    <mergeCell ref="K56:L56"/>
    <mergeCell ref="M56:N56"/>
    <mergeCell ref="B57:C57"/>
    <mergeCell ref="D57:G57"/>
    <mergeCell ref="H57:J57"/>
    <mergeCell ref="K57:L57"/>
    <mergeCell ref="M57:N57"/>
    <mergeCell ref="D60:G60"/>
    <mergeCell ref="K64:L64"/>
    <mergeCell ref="M64:N64"/>
    <mergeCell ref="B59:C59"/>
    <mergeCell ref="D59:G59"/>
    <mergeCell ref="H59:J59"/>
    <mergeCell ref="K59:L59"/>
    <mergeCell ref="M59:N59"/>
    <mergeCell ref="B58:C58"/>
    <mergeCell ref="D58:G58"/>
    <mergeCell ref="H58:J58"/>
    <mergeCell ref="K58:L58"/>
    <mergeCell ref="M58:N58"/>
    <mergeCell ref="H60:J60"/>
    <mergeCell ref="K60:L60"/>
    <mergeCell ref="M60:N60"/>
    <mergeCell ref="D61:G61"/>
    <mergeCell ref="H61:J61"/>
    <mergeCell ref="K61:L61"/>
    <mergeCell ref="M61:N61"/>
    <mergeCell ref="B60:C60"/>
    <mergeCell ref="B61:C61"/>
    <mergeCell ref="B66:C66"/>
    <mergeCell ref="D66:G66"/>
    <mergeCell ref="D63:G63"/>
    <mergeCell ref="H63:J63"/>
    <mergeCell ref="K63:L63"/>
    <mergeCell ref="M63:N63"/>
    <mergeCell ref="D62:G62"/>
    <mergeCell ref="H62:J62"/>
    <mergeCell ref="K62:L62"/>
    <mergeCell ref="M62:N62"/>
    <mergeCell ref="D65:G65"/>
    <mergeCell ref="H65:J65"/>
    <mergeCell ref="K65:L65"/>
    <mergeCell ref="M65:N65"/>
    <mergeCell ref="D64:G64"/>
    <mergeCell ref="H64:J64"/>
    <mergeCell ref="H66:J66"/>
    <mergeCell ref="K66:L66"/>
    <mergeCell ref="M66:N66"/>
    <mergeCell ref="B62:C62"/>
    <mergeCell ref="B63:C63"/>
    <mergeCell ref="B64:C64"/>
    <mergeCell ref="B65:C65"/>
    <mergeCell ref="B68:C68"/>
    <mergeCell ref="D68:G68"/>
    <mergeCell ref="H68:J68"/>
    <mergeCell ref="K68:L68"/>
    <mergeCell ref="M68:N68"/>
    <mergeCell ref="O68:Q68"/>
    <mergeCell ref="R68:S68"/>
    <mergeCell ref="B67:C67"/>
    <mergeCell ref="D67:G67"/>
    <mergeCell ref="H67:J67"/>
    <mergeCell ref="K67:L67"/>
    <mergeCell ref="M67:N67"/>
    <mergeCell ref="O67:Q67"/>
    <mergeCell ref="K72:L72"/>
    <mergeCell ref="M72:N72"/>
    <mergeCell ref="B73:C73"/>
    <mergeCell ref="D73:G73"/>
    <mergeCell ref="H73:J73"/>
    <mergeCell ref="K73:L73"/>
    <mergeCell ref="M73:N73"/>
    <mergeCell ref="B70:C70"/>
    <mergeCell ref="D70:G70"/>
    <mergeCell ref="H70:J70"/>
    <mergeCell ref="K70:L70"/>
    <mergeCell ref="M70:N70"/>
    <mergeCell ref="B71:C71"/>
    <mergeCell ref="D71:G71"/>
    <mergeCell ref="H71:J71"/>
    <mergeCell ref="K71:L71"/>
    <mergeCell ref="M71:N71"/>
    <mergeCell ref="B69:C69"/>
    <mergeCell ref="D69:G69"/>
    <mergeCell ref="H69:J69"/>
    <mergeCell ref="K69:L69"/>
    <mergeCell ref="M69:N69"/>
    <mergeCell ref="O69:Q69"/>
    <mergeCell ref="G77:H77"/>
    <mergeCell ref="G78:H78"/>
    <mergeCell ref="K74:N75"/>
    <mergeCell ref="K76:N76"/>
    <mergeCell ref="K77:N77"/>
    <mergeCell ref="K78:N78"/>
    <mergeCell ref="O74:P75"/>
    <mergeCell ref="Q74:S75"/>
    <mergeCell ref="O76:P76"/>
    <mergeCell ref="Q76:S76"/>
    <mergeCell ref="I76:J76"/>
    <mergeCell ref="G74:H75"/>
    <mergeCell ref="G76:H76"/>
    <mergeCell ref="B74:C75"/>
    <mergeCell ref="I74:J75"/>
    <mergeCell ref="B72:C72"/>
    <mergeCell ref="D72:G72"/>
    <mergeCell ref="H72:J72"/>
    <mergeCell ref="T74:U74"/>
    <mergeCell ref="B76:C76"/>
    <mergeCell ref="B77:C77"/>
    <mergeCell ref="B78:C78"/>
    <mergeCell ref="O77:P77"/>
    <mergeCell ref="Q77:S77"/>
    <mergeCell ref="O78:P78"/>
    <mergeCell ref="Q78:S78"/>
    <mergeCell ref="I77:J77"/>
    <mergeCell ref="I78:J78"/>
    <mergeCell ref="D76:F76"/>
    <mergeCell ref="D77:F77"/>
    <mergeCell ref="D78:F78"/>
    <mergeCell ref="B79:C79"/>
    <mergeCell ref="B80:C80"/>
    <mergeCell ref="B81:C81"/>
    <mergeCell ref="G79:H79"/>
    <mergeCell ref="G80:H80"/>
    <mergeCell ref="G81:H81"/>
    <mergeCell ref="O79:P79"/>
    <mergeCell ref="Q79:S79"/>
    <mergeCell ref="O80:P80"/>
    <mergeCell ref="Q80:S80"/>
    <mergeCell ref="O81:P81"/>
    <mergeCell ref="Q81:S81"/>
    <mergeCell ref="D79:F79"/>
    <mergeCell ref="D80:F80"/>
    <mergeCell ref="D81:F81"/>
    <mergeCell ref="I79:J79"/>
    <mergeCell ref="I80:J80"/>
    <mergeCell ref="I81:J81"/>
    <mergeCell ref="D86:F86"/>
    <mergeCell ref="G86:H86"/>
    <mergeCell ref="G87:H87"/>
    <mergeCell ref="B82:C82"/>
    <mergeCell ref="O82:P82"/>
    <mergeCell ref="Q82:S82"/>
    <mergeCell ref="B83:C83"/>
    <mergeCell ref="O83:P83"/>
    <mergeCell ref="Q83:S83"/>
    <mergeCell ref="G82:H82"/>
    <mergeCell ref="G83:H83"/>
    <mergeCell ref="D87:F87"/>
    <mergeCell ref="B84:C84"/>
    <mergeCell ref="O84:P84"/>
    <mergeCell ref="Q84:S84"/>
    <mergeCell ref="B85:C85"/>
    <mergeCell ref="O85:P85"/>
    <mergeCell ref="Q85:S85"/>
    <mergeCell ref="D84:F84"/>
    <mergeCell ref="D85:F85"/>
    <mergeCell ref="G85:H85"/>
    <mergeCell ref="I82:J82"/>
    <mergeCell ref="I83:J83"/>
    <mergeCell ref="I84:J84"/>
    <mergeCell ref="K93:N93"/>
    <mergeCell ref="B88:C88"/>
    <mergeCell ref="O88:P88"/>
    <mergeCell ref="Q88:S88"/>
    <mergeCell ref="B89:C89"/>
    <mergeCell ref="O89:P89"/>
    <mergeCell ref="Q89:S89"/>
    <mergeCell ref="D88:F88"/>
    <mergeCell ref="D89:F89"/>
    <mergeCell ref="I88:J88"/>
    <mergeCell ref="D91:F91"/>
    <mergeCell ref="I90:J90"/>
    <mergeCell ref="I91:J91"/>
    <mergeCell ref="G93:H93"/>
    <mergeCell ref="G90:H90"/>
    <mergeCell ref="G91:H91"/>
    <mergeCell ref="G92:H92"/>
    <mergeCell ref="D93:F93"/>
    <mergeCell ref="I92:J92"/>
    <mergeCell ref="I93:J93"/>
    <mergeCell ref="B90:C90"/>
    <mergeCell ref="D83:F83"/>
    <mergeCell ref="B92:C92"/>
    <mergeCell ref="O92:P92"/>
    <mergeCell ref="Q92:S92"/>
    <mergeCell ref="B93:C93"/>
    <mergeCell ref="O93:P93"/>
    <mergeCell ref="G84:H84"/>
    <mergeCell ref="Q93:S93"/>
    <mergeCell ref="D92:F92"/>
    <mergeCell ref="K85:N85"/>
    <mergeCell ref="K86:N86"/>
    <mergeCell ref="K87:N87"/>
    <mergeCell ref="O90:P90"/>
    <mergeCell ref="Q90:S90"/>
    <mergeCell ref="B91:C91"/>
    <mergeCell ref="I89:J89"/>
    <mergeCell ref="G88:H88"/>
    <mergeCell ref="G89:H89"/>
    <mergeCell ref="B86:C86"/>
    <mergeCell ref="O86:P86"/>
    <mergeCell ref="Q86:S86"/>
    <mergeCell ref="B87:C87"/>
    <mergeCell ref="O87:P87"/>
    <mergeCell ref="Q87:S87"/>
    <mergeCell ref="Q94:S94"/>
    <mergeCell ref="A74:A95"/>
    <mergeCell ref="B95:C95"/>
    <mergeCell ref="O95:P95"/>
    <mergeCell ref="Q95:S95"/>
    <mergeCell ref="D74:F75"/>
    <mergeCell ref="K88:N88"/>
    <mergeCell ref="K89:N89"/>
    <mergeCell ref="K90:N90"/>
    <mergeCell ref="K91:N91"/>
    <mergeCell ref="K92:N92"/>
    <mergeCell ref="K79:N79"/>
    <mergeCell ref="K80:N80"/>
    <mergeCell ref="K83:N83"/>
    <mergeCell ref="K81:N81"/>
    <mergeCell ref="K82:N82"/>
    <mergeCell ref="I85:J85"/>
    <mergeCell ref="I86:J86"/>
    <mergeCell ref="I87:J87"/>
    <mergeCell ref="K84:N84"/>
    <mergeCell ref="O91:P91"/>
    <mergeCell ref="Q91:S91"/>
    <mergeCell ref="D90:F90"/>
    <mergeCell ref="D82:F82"/>
    <mergeCell ref="K94:N94"/>
    <mergeCell ref="K95:N95"/>
    <mergeCell ref="B98:C98"/>
    <mergeCell ref="D98:E98"/>
    <mergeCell ref="F98:G98"/>
    <mergeCell ref="H98:J98"/>
    <mergeCell ref="K96:P96"/>
    <mergeCell ref="K97:L97"/>
    <mergeCell ref="M97:N97"/>
    <mergeCell ref="O97:P97"/>
    <mergeCell ref="B96:C97"/>
    <mergeCell ref="D96:E97"/>
    <mergeCell ref="G94:H94"/>
    <mergeCell ref="G95:H95"/>
    <mergeCell ref="B94:C94"/>
    <mergeCell ref="O94:P94"/>
    <mergeCell ref="I94:J94"/>
    <mergeCell ref="I95:J95"/>
    <mergeCell ref="D94:F94"/>
    <mergeCell ref="D95:F95"/>
    <mergeCell ref="F96:G97"/>
    <mergeCell ref="H96:J97"/>
    <mergeCell ref="M99:N99"/>
    <mergeCell ref="H103:J103"/>
    <mergeCell ref="K103:L103"/>
    <mergeCell ref="M103:N103"/>
    <mergeCell ref="O103:P103"/>
    <mergeCell ref="B103:C103"/>
    <mergeCell ref="F114:G114"/>
    <mergeCell ref="H108:I108"/>
    <mergeCell ref="J108:K108"/>
    <mergeCell ref="B102:C102"/>
    <mergeCell ref="D102:E102"/>
    <mergeCell ref="F102:G102"/>
    <mergeCell ref="H102:J102"/>
    <mergeCell ref="F101:G101"/>
    <mergeCell ref="H101:J101"/>
    <mergeCell ref="B101:C101"/>
    <mergeCell ref="D101:E101"/>
    <mergeCell ref="K102:L102"/>
    <mergeCell ref="H109:I109"/>
    <mergeCell ref="J109:K109"/>
    <mergeCell ref="L105:Q105"/>
    <mergeCell ref="L107:Q107"/>
    <mergeCell ref="L108:Q108"/>
    <mergeCell ref="L109:Q109"/>
    <mergeCell ref="B115:G115"/>
    <mergeCell ref="H115:I115"/>
    <mergeCell ref="J115:K115"/>
    <mergeCell ref="F113:G113"/>
    <mergeCell ref="H110:I110"/>
    <mergeCell ref="J110:K110"/>
    <mergeCell ref="H111:I111"/>
    <mergeCell ref="J111:K111"/>
    <mergeCell ref="K101:L101"/>
    <mergeCell ref="L115:Q115"/>
    <mergeCell ref="Q103:S103"/>
    <mergeCell ref="B105:G105"/>
    <mergeCell ref="B106:G106"/>
    <mergeCell ref="B107:G107"/>
    <mergeCell ref="B108:G108"/>
    <mergeCell ref="B111:G111"/>
    <mergeCell ref="B109:G109"/>
    <mergeCell ref="B112:K112"/>
    <mergeCell ref="H107:I107"/>
    <mergeCell ref="J107:K107"/>
    <mergeCell ref="H105:I105"/>
    <mergeCell ref="J105:K105"/>
    <mergeCell ref="H104:I104"/>
    <mergeCell ref="J104:K104"/>
    <mergeCell ref="A96:A103"/>
    <mergeCell ref="D100:E100"/>
    <mergeCell ref="H100:J100"/>
    <mergeCell ref="F100:G100"/>
    <mergeCell ref="Q100:S100"/>
    <mergeCell ref="K100:L100"/>
    <mergeCell ref="M100:N100"/>
    <mergeCell ref="O100:P100"/>
    <mergeCell ref="B100:C100"/>
    <mergeCell ref="F103:G103"/>
    <mergeCell ref="D103:E103"/>
    <mergeCell ref="K98:L98"/>
    <mergeCell ref="M98:N98"/>
    <mergeCell ref="O98:P98"/>
    <mergeCell ref="M102:N102"/>
    <mergeCell ref="O102:P102"/>
    <mergeCell ref="M101:N101"/>
    <mergeCell ref="O101:P101"/>
    <mergeCell ref="O99:P99"/>
    <mergeCell ref="B99:C99"/>
    <mergeCell ref="D99:E99"/>
    <mergeCell ref="F99:G99"/>
    <mergeCell ref="H99:J99"/>
    <mergeCell ref="K99:L99"/>
    <mergeCell ref="T103:U103"/>
    <mergeCell ref="Q96:S97"/>
    <mergeCell ref="Q98:S98"/>
    <mergeCell ref="Q99:S99"/>
    <mergeCell ref="B113:E113"/>
    <mergeCell ref="B114:E114"/>
    <mergeCell ref="H113:I114"/>
    <mergeCell ref="J113:K114"/>
    <mergeCell ref="L110:Q110"/>
    <mergeCell ref="R110:S110"/>
    <mergeCell ref="Q101:S101"/>
    <mergeCell ref="Q102:S102"/>
    <mergeCell ref="T98:U98"/>
    <mergeCell ref="T96:U97"/>
    <mergeCell ref="T99:U99"/>
    <mergeCell ref="T100:U100"/>
    <mergeCell ref="T101:U101"/>
    <mergeCell ref="T102:U102"/>
    <mergeCell ref="R109:S109"/>
    <mergeCell ref="T109:U109"/>
    <mergeCell ref="T106:U106"/>
    <mergeCell ref="R111:S111"/>
    <mergeCell ref="R106:S106"/>
    <mergeCell ref="R105:S105"/>
    <mergeCell ref="T104:U104"/>
    <mergeCell ref="T108:U108"/>
    <mergeCell ref="B110:G110"/>
    <mergeCell ref="L106:Q106"/>
    <mergeCell ref="T105:U105"/>
    <mergeCell ref="R107:S107"/>
    <mergeCell ref="T107:U107"/>
    <mergeCell ref="R108:S108"/>
    <mergeCell ref="L104:Q104"/>
    <mergeCell ref="A104:A116"/>
    <mergeCell ref="S116:U116"/>
    <mergeCell ref="Q116:R116"/>
    <mergeCell ref="N116:P116"/>
    <mergeCell ref="L116:M116"/>
    <mergeCell ref="B116:K116"/>
    <mergeCell ref="T111:U111"/>
    <mergeCell ref="L112:Q112"/>
    <mergeCell ref="R112:S112"/>
    <mergeCell ref="T112:U112"/>
    <mergeCell ref="L113:Q113"/>
    <mergeCell ref="R113:S113"/>
    <mergeCell ref="T113:U113"/>
    <mergeCell ref="L114:Q114"/>
    <mergeCell ref="R114:S114"/>
    <mergeCell ref="T114:U114"/>
    <mergeCell ref="R115:S115"/>
    <mergeCell ref="T115:U115"/>
    <mergeCell ref="H106:I106"/>
    <mergeCell ref="J106:K106"/>
    <mergeCell ref="R104:S104"/>
    <mergeCell ref="T110:U110"/>
    <mergeCell ref="L111:Q111"/>
    <mergeCell ref="B104:G104"/>
  </mergeCells>
  <conditionalFormatting sqref="P26:R37">
    <cfRule type="cellIs" dxfId="2" priority="4" operator="greaterThan">
      <formula>5.5</formula>
    </cfRule>
    <cfRule type="cellIs" dxfId="1" priority="5" operator="greaterThan">
      <formula>$G$2</formula>
    </cfRule>
  </conditionalFormatting>
  <conditionalFormatting sqref="I76:J95">
    <cfRule type="cellIs" dxfId="0" priority="3" operator="greaterThan">
      <formula>$G$2</formula>
    </cfRule>
  </conditionalFormatting>
  <pageMargins left="0.7" right="0.7" top="0.75" bottom="0.75" header="0.3" footer="0.3"/>
  <pageSetup paperSize="9" scale="67" orientation="landscape" r:id="rId1"/>
  <rowBreaks count="1" manualBreakCount="1">
    <brk id="2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7"/>
  <sheetViews>
    <sheetView workbookViewId="0">
      <selection activeCell="A2" sqref="A2:A4"/>
    </sheetView>
  </sheetViews>
  <sheetFormatPr defaultRowHeight="14.25"/>
  <cols>
    <col min="1" max="1" width="12.375" style="66" customWidth="1"/>
    <col min="2" max="6" width="9" style="66"/>
    <col min="7" max="7" width="11.25" style="66" customWidth="1"/>
    <col min="8" max="13" width="9" style="66"/>
    <col min="14" max="14" width="13.375" style="66" customWidth="1"/>
    <col min="15" max="15" width="13" style="66" customWidth="1"/>
    <col min="16" max="16384" width="9" style="66"/>
  </cols>
  <sheetData>
    <row r="1" spans="1:15">
      <c r="A1" s="361" t="s">
        <v>256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5" ht="14.25" customHeight="1">
      <c r="A2" s="368" t="s">
        <v>236</v>
      </c>
      <c r="B2" s="364" t="s">
        <v>237</v>
      </c>
      <c r="C2" s="364"/>
      <c r="D2" s="364"/>
      <c r="E2" s="364"/>
      <c r="F2" s="364"/>
      <c r="G2" s="364"/>
      <c r="H2" s="364"/>
      <c r="I2" s="364"/>
      <c r="J2" s="364"/>
    </row>
    <row r="3" spans="1:15" ht="14.25" customHeight="1">
      <c r="A3" s="368"/>
      <c r="B3" s="371" t="s">
        <v>238</v>
      </c>
      <c r="C3" s="371"/>
      <c r="D3" s="372" t="s">
        <v>239</v>
      </c>
      <c r="E3" s="372"/>
      <c r="F3" s="369" t="s">
        <v>152</v>
      </c>
      <c r="G3" s="369"/>
      <c r="H3" s="370" t="s">
        <v>240</v>
      </c>
      <c r="I3" s="370"/>
      <c r="J3" s="76" t="s">
        <v>241</v>
      </c>
    </row>
    <row r="4" spans="1:15" ht="14.25" customHeight="1">
      <c r="A4" s="368"/>
      <c r="B4" s="73" t="s">
        <v>242</v>
      </c>
      <c r="C4" s="73" t="s">
        <v>24</v>
      </c>
      <c r="D4" s="75" t="s">
        <v>242</v>
      </c>
      <c r="E4" s="75" t="s">
        <v>24</v>
      </c>
      <c r="F4" s="74" t="s">
        <v>242</v>
      </c>
      <c r="G4" s="74" t="s">
        <v>24</v>
      </c>
      <c r="H4" s="78" t="s">
        <v>242</v>
      </c>
      <c r="I4" s="78" t="s">
        <v>24</v>
      </c>
      <c r="J4" s="76" t="s">
        <v>24</v>
      </c>
    </row>
    <row r="5" spans="1:15" ht="14.25" customHeight="1">
      <c r="A5" s="70" t="s">
        <v>156</v>
      </c>
      <c r="B5" s="73">
        <v>3</v>
      </c>
      <c r="C5" s="73" t="s">
        <v>243</v>
      </c>
      <c r="D5" s="75">
        <v>2</v>
      </c>
      <c r="E5" s="75" t="s">
        <v>244</v>
      </c>
      <c r="F5" s="74">
        <v>1</v>
      </c>
      <c r="G5" s="74" t="s">
        <v>245</v>
      </c>
      <c r="H5" s="78" t="s">
        <v>246</v>
      </c>
      <c r="I5" s="78" t="s">
        <v>247</v>
      </c>
      <c r="J5" s="76" t="s">
        <v>248</v>
      </c>
    </row>
    <row r="6" spans="1:15" ht="14.25" customHeight="1">
      <c r="A6" s="70" t="s">
        <v>159</v>
      </c>
      <c r="B6" s="73">
        <v>3.5</v>
      </c>
      <c r="C6" s="73">
        <v>4.5</v>
      </c>
      <c r="D6" s="75">
        <v>2.5</v>
      </c>
      <c r="E6" s="75" t="s">
        <v>245</v>
      </c>
      <c r="F6" s="74">
        <v>1.5</v>
      </c>
      <c r="G6" s="74" t="s">
        <v>247</v>
      </c>
      <c r="H6" s="78" t="s">
        <v>246</v>
      </c>
      <c r="I6" s="78" t="s">
        <v>249</v>
      </c>
      <c r="J6" s="76" t="s">
        <v>250</v>
      </c>
    </row>
    <row r="7" spans="1:15" ht="14.25" customHeight="1">
      <c r="A7" s="70" t="s">
        <v>162</v>
      </c>
      <c r="B7" s="73">
        <v>4.5</v>
      </c>
      <c r="C7" s="73" t="s">
        <v>251</v>
      </c>
      <c r="D7" s="75">
        <v>3</v>
      </c>
      <c r="E7" s="75" t="s">
        <v>247</v>
      </c>
      <c r="F7" s="74">
        <v>1.7</v>
      </c>
      <c r="G7" s="74" t="s">
        <v>249</v>
      </c>
      <c r="H7" s="78">
        <v>1</v>
      </c>
      <c r="I7" s="78" t="s">
        <v>252</v>
      </c>
      <c r="J7" s="76" t="s">
        <v>253</v>
      </c>
    </row>
    <row r="8" spans="1:15" ht="14.25" customHeight="1">
      <c r="A8" s="70" t="s">
        <v>165</v>
      </c>
      <c r="B8" s="73">
        <v>6</v>
      </c>
      <c r="C8" s="73" t="s">
        <v>254</v>
      </c>
      <c r="D8" s="75">
        <v>3</v>
      </c>
      <c r="E8" s="75" t="s">
        <v>249</v>
      </c>
      <c r="F8" s="74">
        <v>2</v>
      </c>
      <c r="G8" s="74" t="s">
        <v>252</v>
      </c>
      <c r="H8" s="78">
        <v>2</v>
      </c>
      <c r="I8" s="78" t="s">
        <v>255</v>
      </c>
      <c r="J8" s="76">
        <v>7</v>
      </c>
    </row>
    <row r="9" spans="1:15" ht="15" thickBot="1"/>
    <row r="10" spans="1:15" ht="15" thickBot="1">
      <c r="A10" s="100" t="s">
        <v>264</v>
      </c>
      <c r="B10" s="96"/>
      <c r="C10" s="96"/>
      <c r="D10" s="96"/>
      <c r="E10" s="96"/>
      <c r="F10" s="96"/>
      <c r="G10" s="97"/>
      <c r="I10" s="361" t="s">
        <v>265</v>
      </c>
      <c r="J10" s="361"/>
      <c r="K10" s="361"/>
      <c r="L10" s="361"/>
      <c r="M10" s="361"/>
      <c r="N10" s="364" t="s">
        <v>267</v>
      </c>
      <c r="O10" s="364"/>
    </row>
    <row r="11" spans="1:15" ht="14.25" customHeight="1">
      <c r="A11" s="362" t="s">
        <v>257</v>
      </c>
      <c r="B11" s="364" t="s">
        <v>288</v>
      </c>
      <c r="C11" s="365" t="s">
        <v>259</v>
      </c>
      <c r="D11" s="365"/>
      <c r="E11" s="365"/>
      <c r="F11" s="365"/>
      <c r="G11" s="366"/>
      <c r="I11" s="368" t="s">
        <v>266</v>
      </c>
      <c r="J11" s="368"/>
      <c r="K11" s="368"/>
      <c r="L11" s="368"/>
      <c r="M11" s="368"/>
      <c r="N11" s="71" t="s">
        <v>292</v>
      </c>
      <c r="O11" s="71" t="s">
        <v>77</v>
      </c>
    </row>
    <row r="12" spans="1:15" ht="14.25" customHeight="1" thickBot="1">
      <c r="A12" s="363"/>
      <c r="B12" s="364"/>
      <c r="C12" s="86" t="s">
        <v>260</v>
      </c>
      <c r="D12" s="87" t="s">
        <v>151</v>
      </c>
      <c r="E12" s="88" t="s">
        <v>149</v>
      </c>
      <c r="F12" s="89" t="s">
        <v>150</v>
      </c>
      <c r="G12" s="90" t="s">
        <v>261</v>
      </c>
      <c r="I12" s="368" t="s">
        <v>268</v>
      </c>
      <c r="J12" s="368"/>
      <c r="K12" s="368"/>
      <c r="L12" s="368"/>
      <c r="M12" s="368"/>
      <c r="N12" s="114" t="s">
        <v>293</v>
      </c>
      <c r="O12" s="114" t="s">
        <v>293</v>
      </c>
    </row>
    <row r="13" spans="1:15" ht="14.25" customHeight="1">
      <c r="A13" s="362">
        <v>50</v>
      </c>
      <c r="B13" s="91" t="s">
        <v>262</v>
      </c>
      <c r="C13" s="80">
        <v>95</v>
      </c>
      <c r="D13" s="81">
        <v>55</v>
      </c>
      <c r="E13" s="82">
        <v>35</v>
      </c>
      <c r="F13" s="83">
        <v>20</v>
      </c>
      <c r="G13" s="84">
        <v>0</v>
      </c>
      <c r="I13" s="368" t="s">
        <v>269</v>
      </c>
      <c r="J13" s="368"/>
      <c r="K13" s="368"/>
      <c r="L13" s="368"/>
      <c r="M13" s="368"/>
      <c r="N13" s="114" t="s">
        <v>270</v>
      </c>
      <c r="O13" s="114" t="s">
        <v>275</v>
      </c>
    </row>
    <row r="14" spans="1:15">
      <c r="A14" s="367"/>
      <c r="B14" s="77" t="s">
        <v>174</v>
      </c>
      <c r="C14" s="73">
        <v>110</v>
      </c>
      <c r="D14" s="75">
        <v>75</v>
      </c>
      <c r="E14" s="74">
        <v>50</v>
      </c>
      <c r="F14" s="78">
        <v>30</v>
      </c>
      <c r="G14" s="85">
        <v>20</v>
      </c>
      <c r="I14" s="368" t="s">
        <v>271</v>
      </c>
      <c r="J14" s="368"/>
      <c r="K14" s="368"/>
      <c r="L14" s="368"/>
      <c r="M14" s="368"/>
      <c r="N14" s="114" t="s">
        <v>272</v>
      </c>
      <c r="O14" s="114" t="s">
        <v>270</v>
      </c>
    </row>
    <row r="15" spans="1:15">
      <c r="A15" s="367"/>
      <c r="B15" s="77" t="s">
        <v>176</v>
      </c>
      <c r="C15" s="73">
        <v>105</v>
      </c>
      <c r="D15" s="75">
        <v>65</v>
      </c>
      <c r="E15" s="74">
        <v>40</v>
      </c>
      <c r="F15" s="78">
        <v>30</v>
      </c>
      <c r="G15" s="85">
        <v>20</v>
      </c>
      <c r="I15" s="368" t="s">
        <v>273</v>
      </c>
      <c r="J15" s="368"/>
      <c r="K15" s="368"/>
      <c r="L15" s="368"/>
      <c r="M15" s="368"/>
      <c r="N15" s="114" t="s">
        <v>272</v>
      </c>
      <c r="O15" s="114" t="s">
        <v>272</v>
      </c>
    </row>
    <row r="16" spans="1:15" ht="15" thickBot="1">
      <c r="A16" s="363"/>
      <c r="B16" s="92" t="s">
        <v>175</v>
      </c>
      <c r="C16" s="86">
        <v>100</v>
      </c>
      <c r="D16" s="87">
        <v>70</v>
      </c>
      <c r="E16" s="88">
        <v>50</v>
      </c>
      <c r="F16" s="89">
        <v>30</v>
      </c>
      <c r="G16" s="90">
        <v>0</v>
      </c>
      <c r="I16" s="368" t="s">
        <v>274</v>
      </c>
      <c r="J16" s="368"/>
      <c r="K16" s="368"/>
      <c r="L16" s="368"/>
      <c r="M16" s="368"/>
      <c r="N16" s="114" t="s">
        <v>275</v>
      </c>
      <c r="O16" s="114" t="s">
        <v>270</v>
      </c>
    </row>
    <row r="17" spans="1:15">
      <c r="A17" s="362">
        <v>60</v>
      </c>
      <c r="B17" s="91" t="s">
        <v>262</v>
      </c>
      <c r="C17" s="80">
        <v>105</v>
      </c>
      <c r="D17" s="81">
        <v>65</v>
      </c>
      <c r="E17" s="82">
        <v>45</v>
      </c>
      <c r="F17" s="83">
        <v>30</v>
      </c>
      <c r="G17" s="84">
        <v>20</v>
      </c>
      <c r="I17" s="368" t="s">
        <v>276</v>
      </c>
      <c r="J17" s="368"/>
      <c r="K17" s="368"/>
      <c r="L17" s="368"/>
      <c r="M17" s="368"/>
      <c r="N17" s="114" t="s">
        <v>272</v>
      </c>
      <c r="O17" s="114" t="s">
        <v>270</v>
      </c>
    </row>
    <row r="18" spans="1:15">
      <c r="A18" s="367"/>
      <c r="B18" s="77" t="s">
        <v>174</v>
      </c>
      <c r="C18" s="73">
        <v>120</v>
      </c>
      <c r="D18" s="75">
        <v>85</v>
      </c>
      <c r="E18" s="74">
        <v>60</v>
      </c>
      <c r="F18" s="78">
        <v>40</v>
      </c>
      <c r="G18" s="85">
        <v>30</v>
      </c>
      <c r="I18" s="368" t="s">
        <v>281</v>
      </c>
      <c r="J18" s="368"/>
      <c r="K18" s="368"/>
      <c r="L18" s="368"/>
      <c r="M18" s="368"/>
      <c r="N18" s="114" t="s">
        <v>294</v>
      </c>
      <c r="O18" s="114" t="s">
        <v>294</v>
      </c>
    </row>
    <row r="19" spans="1:15">
      <c r="A19" s="367"/>
      <c r="B19" s="77" t="s">
        <v>176</v>
      </c>
      <c r="C19" s="73">
        <v>115</v>
      </c>
      <c r="D19" s="75">
        <v>75</v>
      </c>
      <c r="E19" s="74">
        <v>50</v>
      </c>
      <c r="F19" s="78">
        <v>30</v>
      </c>
      <c r="G19" s="85">
        <v>20</v>
      </c>
      <c r="I19" s="368" t="s">
        <v>282</v>
      </c>
      <c r="J19" s="368"/>
      <c r="K19" s="368"/>
      <c r="L19" s="368"/>
      <c r="M19" s="368"/>
      <c r="N19" s="114" t="s">
        <v>270</v>
      </c>
      <c r="O19" s="114" t="s">
        <v>270</v>
      </c>
    </row>
    <row r="20" spans="1:15" ht="15" thickBot="1">
      <c r="A20" s="363"/>
      <c r="B20" s="92" t="s">
        <v>175</v>
      </c>
      <c r="C20" s="86">
        <v>110</v>
      </c>
      <c r="D20" s="87">
        <v>80</v>
      </c>
      <c r="E20" s="88">
        <v>60</v>
      </c>
      <c r="F20" s="89">
        <v>40</v>
      </c>
      <c r="G20" s="90">
        <v>20</v>
      </c>
      <c r="I20" s="388" t="s">
        <v>277</v>
      </c>
      <c r="J20" s="389"/>
      <c r="K20" s="389"/>
      <c r="L20" s="389"/>
      <c r="M20" s="389"/>
      <c r="N20" s="389"/>
      <c r="O20" s="390"/>
    </row>
    <row r="21" spans="1:15">
      <c r="A21" s="362">
        <v>70</v>
      </c>
      <c r="B21" s="91" t="s">
        <v>262</v>
      </c>
      <c r="C21" s="80">
        <v>115</v>
      </c>
      <c r="D21" s="81">
        <v>75</v>
      </c>
      <c r="E21" s="82">
        <v>60</v>
      </c>
      <c r="F21" s="83">
        <v>40</v>
      </c>
      <c r="G21" s="84">
        <v>20</v>
      </c>
      <c r="I21" s="391"/>
      <c r="J21" s="392"/>
      <c r="K21" s="392"/>
      <c r="L21" s="392"/>
      <c r="M21" s="392"/>
      <c r="N21" s="392"/>
      <c r="O21" s="393"/>
    </row>
    <row r="22" spans="1:15">
      <c r="A22" s="367"/>
      <c r="B22" s="77" t="s">
        <v>174</v>
      </c>
      <c r="C22" s="73">
        <v>130</v>
      </c>
      <c r="D22" s="75">
        <v>95</v>
      </c>
      <c r="E22" s="74">
        <v>70</v>
      </c>
      <c r="F22" s="78">
        <v>50</v>
      </c>
      <c r="G22" s="85">
        <v>35</v>
      </c>
    </row>
    <row r="23" spans="1:15">
      <c r="A23" s="367"/>
      <c r="B23" s="77" t="s">
        <v>176</v>
      </c>
      <c r="C23" s="73">
        <v>125</v>
      </c>
      <c r="D23" s="75">
        <v>85</v>
      </c>
      <c r="E23" s="74">
        <v>60</v>
      </c>
      <c r="F23" s="78">
        <v>40</v>
      </c>
      <c r="G23" s="85">
        <v>30</v>
      </c>
    </row>
    <row r="24" spans="1:15" ht="15" thickBot="1">
      <c r="A24" s="363"/>
      <c r="B24" s="92" t="s">
        <v>175</v>
      </c>
      <c r="C24" s="86">
        <v>120</v>
      </c>
      <c r="D24" s="87">
        <v>90</v>
      </c>
      <c r="E24" s="88">
        <v>70</v>
      </c>
      <c r="F24" s="89">
        <v>50</v>
      </c>
      <c r="G24" s="90">
        <v>20</v>
      </c>
    </row>
    <row r="25" spans="1:15" ht="15" customHeight="1">
      <c r="A25" s="362">
        <v>80</v>
      </c>
      <c r="B25" s="91" t="s">
        <v>262</v>
      </c>
      <c r="C25" s="80">
        <v>125</v>
      </c>
      <c r="D25" s="81">
        <v>85</v>
      </c>
      <c r="E25" s="82">
        <v>70</v>
      </c>
      <c r="F25" s="83">
        <v>50</v>
      </c>
      <c r="G25" s="84">
        <v>30</v>
      </c>
    </row>
    <row r="26" spans="1:15">
      <c r="A26" s="367"/>
      <c r="B26" s="77" t="s">
        <v>174</v>
      </c>
      <c r="C26" s="73">
        <v>140</v>
      </c>
      <c r="D26" s="75">
        <v>105</v>
      </c>
      <c r="E26" s="74">
        <v>80</v>
      </c>
      <c r="F26" s="78">
        <v>60</v>
      </c>
      <c r="G26" s="85">
        <v>40</v>
      </c>
    </row>
    <row r="27" spans="1:15">
      <c r="A27" s="367"/>
      <c r="B27" s="77" t="s">
        <v>176</v>
      </c>
      <c r="C27" s="73">
        <v>135</v>
      </c>
      <c r="D27" s="75">
        <v>95</v>
      </c>
      <c r="E27" s="74">
        <v>70</v>
      </c>
      <c r="F27" s="78">
        <v>50</v>
      </c>
      <c r="G27" s="85">
        <v>40</v>
      </c>
    </row>
    <row r="28" spans="1:15" ht="15" thickBot="1">
      <c r="A28" s="363"/>
      <c r="B28" s="92" t="s">
        <v>175</v>
      </c>
      <c r="C28" s="86">
        <v>130</v>
      </c>
      <c r="D28" s="87">
        <v>100</v>
      </c>
      <c r="E28" s="88">
        <v>80</v>
      </c>
      <c r="F28" s="89">
        <v>60</v>
      </c>
      <c r="G28" s="90">
        <v>20</v>
      </c>
    </row>
    <row r="29" spans="1:15">
      <c r="A29" s="362">
        <v>90</v>
      </c>
      <c r="B29" s="91" t="s">
        <v>262</v>
      </c>
      <c r="C29" s="80">
        <v>135</v>
      </c>
      <c r="D29" s="81">
        <v>100</v>
      </c>
      <c r="E29" s="82">
        <v>80</v>
      </c>
      <c r="F29" s="83">
        <v>60</v>
      </c>
      <c r="G29" s="84">
        <v>30</v>
      </c>
    </row>
    <row r="30" spans="1:15">
      <c r="A30" s="367"/>
      <c r="B30" s="77" t="s">
        <v>174</v>
      </c>
      <c r="C30" s="73">
        <v>150</v>
      </c>
      <c r="D30" s="75">
        <v>120</v>
      </c>
      <c r="E30" s="74">
        <v>90</v>
      </c>
      <c r="F30" s="78">
        <v>70</v>
      </c>
      <c r="G30" s="85">
        <v>45</v>
      </c>
    </row>
    <row r="31" spans="1:15">
      <c r="A31" s="367"/>
      <c r="B31" s="77" t="s">
        <v>176</v>
      </c>
      <c r="C31" s="73">
        <v>150</v>
      </c>
      <c r="D31" s="75">
        <v>110</v>
      </c>
      <c r="E31" s="74">
        <v>85</v>
      </c>
      <c r="F31" s="78">
        <v>60</v>
      </c>
      <c r="G31" s="85">
        <v>50</v>
      </c>
    </row>
    <row r="32" spans="1:15" ht="15" thickBot="1">
      <c r="A32" s="363"/>
      <c r="B32" s="92" t="s">
        <v>175</v>
      </c>
      <c r="C32" s="86">
        <v>140</v>
      </c>
      <c r="D32" s="87">
        <v>110</v>
      </c>
      <c r="E32" s="88">
        <v>90</v>
      </c>
      <c r="F32" s="89">
        <v>60</v>
      </c>
      <c r="G32" s="90">
        <v>30</v>
      </c>
    </row>
    <row r="33" spans="1:22">
      <c r="A33" s="362">
        <v>100</v>
      </c>
      <c r="B33" s="91" t="s">
        <v>262</v>
      </c>
      <c r="C33" s="80">
        <v>145</v>
      </c>
      <c r="D33" s="81">
        <v>115</v>
      </c>
      <c r="E33" s="82">
        <v>90</v>
      </c>
      <c r="F33" s="83">
        <v>70</v>
      </c>
      <c r="G33" s="84">
        <v>40</v>
      </c>
    </row>
    <row r="34" spans="1:22">
      <c r="A34" s="367"/>
      <c r="B34" s="77" t="s">
        <v>174</v>
      </c>
      <c r="C34" s="73">
        <v>160</v>
      </c>
      <c r="D34" s="75">
        <v>130</v>
      </c>
      <c r="E34" s="74">
        <v>100</v>
      </c>
      <c r="F34" s="78">
        <v>80</v>
      </c>
      <c r="G34" s="85">
        <v>50</v>
      </c>
    </row>
    <row r="35" spans="1:22">
      <c r="A35" s="367"/>
      <c r="B35" s="77" t="s">
        <v>176</v>
      </c>
      <c r="C35" s="73">
        <v>160</v>
      </c>
      <c r="D35" s="75">
        <v>120</v>
      </c>
      <c r="E35" s="74">
        <v>100</v>
      </c>
      <c r="F35" s="78">
        <v>75</v>
      </c>
      <c r="G35" s="85">
        <v>50</v>
      </c>
    </row>
    <row r="36" spans="1:22" ht="15" thickBot="1">
      <c r="A36" s="363"/>
      <c r="B36" s="92" t="s">
        <v>175</v>
      </c>
      <c r="C36" s="86">
        <v>150</v>
      </c>
      <c r="D36" s="87">
        <v>120</v>
      </c>
      <c r="E36" s="88">
        <v>100</v>
      </c>
      <c r="F36" s="89">
        <v>80</v>
      </c>
      <c r="G36" s="90">
        <v>30</v>
      </c>
    </row>
    <row r="37" spans="1:22">
      <c r="A37" s="93">
        <v>30</v>
      </c>
      <c r="B37" s="374" t="s">
        <v>179</v>
      </c>
      <c r="C37" s="80">
        <v>145</v>
      </c>
      <c r="D37" s="81">
        <v>115</v>
      </c>
      <c r="E37" s="82">
        <v>70</v>
      </c>
      <c r="F37" s="83">
        <v>50</v>
      </c>
      <c r="G37" s="84">
        <v>40</v>
      </c>
    </row>
    <row r="38" spans="1:22">
      <c r="A38" s="94">
        <v>35</v>
      </c>
      <c r="B38" s="375"/>
      <c r="C38" s="73">
        <v>155</v>
      </c>
      <c r="D38" s="75">
        <v>125</v>
      </c>
      <c r="E38" s="74">
        <v>85</v>
      </c>
      <c r="F38" s="78">
        <v>60</v>
      </c>
      <c r="G38" s="85">
        <v>40</v>
      </c>
    </row>
    <row r="39" spans="1:22">
      <c r="A39" s="94">
        <v>40</v>
      </c>
      <c r="B39" s="375"/>
      <c r="C39" s="73">
        <v>165</v>
      </c>
      <c r="D39" s="75">
        <v>135</v>
      </c>
      <c r="E39" s="74">
        <v>95</v>
      </c>
      <c r="F39" s="78">
        <v>70</v>
      </c>
      <c r="G39" s="85">
        <v>45</v>
      </c>
    </row>
    <row r="40" spans="1:22">
      <c r="A40" s="94">
        <v>45</v>
      </c>
      <c r="B40" s="375"/>
      <c r="C40" s="73">
        <v>175</v>
      </c>
      <c r="D40" s="75">
        <v>150</v>
      </c>
      <c r="E40" s="74">
        <v>115</v>
      </c>
      <c r="F40" s="78">
        <v>80</v>
      </c>
      <c r="G40" s="85">
        <v>45</v>
      </c>
    </row>
    <row r="41" spans="1:22" ht="15" thickBot="1">
      <c r="A41" s="95">
        <v>50</v>
      </c>
      <c r="B41" s="376"/>
      <c r="C41" s="86">
        <v>185</v>
      </c>
      <c r="D41" s="87">
        <v>160</v>
      </c>
      <c r="E41" s="88">
        <v>130</v>
      </c>
      <c r="F41" s="89">
        <v>90</v>
      </c>
      <c r="G41" s="90">
        <v>50</v>
      </c>
    </row>
    <row r="42" spans="1:22" ht="15" thickBot="1"/>
    <row r="43" spans="1:22" ht="15" thickBot="1">
      <c r="A43" s="395" t="s">
        <v>279</v>
      </c>
      <c r="B43" s="396"/>
      <c r="C43" s="396"/>
      <c r="D43" s="396"/>
      <c r="E43" s="396"/>
      <c r="F43" s="396"/>
      <c r="G43" s="397"/>
      <c r="I43" s="361" t="s">
        <v>280</v>
      </c>
      <c r="J43" s="361"/>
      <c r="K43" s="361"/>
      <c r="L43" s="361"/>
      <c r="M43" s="361"/>
      <c r="N43" s="361"/>
      <c r="O43" s="361"/>
    </row>
    <row r="44" spans="1:22" ht="15" thickBot="1">
      <c r="A44" s="362" t="s">
        <v>257</v>
      </c>
      <c r="B44" s="365" t="s">
        <v>288</v>
      </c>
      <c r="C44" s="365" t="s">
        <v>278</v>
      </c>
      <c r="D44" s="365"/>
      <c r="E44" s="365"/>
      <c r="F44" s="365"/>
      <c r="G44" s="366"/>
      <c r="I44" s="368" t="s">
        <v>266</v>
      </c>
      <c r="J44" s="368"/>
      <c r="K44" s="368"/>
      <c r="L44" s="368"/>
      <c r="M44" s="368"/>
      <c r="N44" s="364" t="s">
        <v>267</v>
      </c>
      <c r="O44" s="364"/>
      <c r="V44" s="99"/>
    </row>
    <row r="45" spans="1:22" ht="14.25" customHeight="1" thickBot="1">
      <c r="A45" s="363"/>
      <c r="B45" s="373"/>
      <c r="C45" s="86" t="s">
        <v>260</v>
      </c>
      <c r="D45" s="87" t="s">
        <v>151</v>
      </c>
      <c r="E45" s="88" t="s">
        <v>149</v>
      </c>
      <c r="F45" s="89" t="s">
        <v>150</v>
      </c>
      <c r="G45" s="90" t="s">
        <v>261</v>
      </c>
      <c r="I45" s="368" t="s">
        <v>268</v>
      </c>
      <c r="J45" s="368"/>
      <c r="K45" s="368"/>
      <c r="L45" s="368"/>
      <c r="M45" s="368"/>
      <c r="N45" s="71" t="s">
        <v>292</v>
      </c>
      <c r="O45" s="71" t="s">
        <v>77</v>
      </c>
      <c r="V45" s="98" t="s">
        <v>263</v>
      </c>
    </row>
    <row r="46" spans="1:22" ht="15" thickBot="1">
      <c r="A46" s="362">
        <v>50</v>
      </c>
      <c r="B46" s="91" t="s">
        <v>262</v>
      </c>
      <c r="C46" s="80">
        <v>120</v>
      </c>
      <c r="D46" s="81">
        <v>95</v>
      </c>
      <c r="E46" s="82">
        <v>70</v>
      </c>
      <c r="F46" s="83">
        <v>60</v>
      </c>
      <c r="G46" s="84">
        <v>20</v>
      </c>
      <c r="I46" s="368" t="s">
        <v>281</v>
      </c>
      <c r="J46" s="368"/>
      <c r="K46" s="368"/>
      <c r="L46" s="368"/>
      <c r="M46" s="368"/>
      <c r="N46" s="114" t="s">
        <v>295</v>
      </c>
      <c r="O46" s="114" t="s">
        <v>295</v>
      </c>
      <c r="V46" s="98">
        <v>20</v>
      </c>
    </row>
    <row r="47" spans="1:22" ht="15" thickBot="1">
      <c r="A47" s="367"/>
      <c r="B47" s="77" t="s">
        <v>174</v>
      </c>
      <c r="C47" s="73">
        <v>110</v>
      </c>
      <c r="D47" s="75">
        <v>75</v>
      </c>
      <c r="E47" s="74">
        <v>45</v>
      </c>
      <c r="F47" s="79">
        <v>30</v>
      </c>
      <c r="G47" s="85">
        <v>25</v>
      </c>
      <c r="I47" s="368" t="s">
        <v>282</v>
      </c>
      <c r="J47" s="368"/>
      <c r="K47" s="368"/>
      <c r="L47" s="368"/>
      <c r="M47" s="368"/>
      <c r="N47" s="114" t="s">
        <v>283</v>
      </c>
      <c r="O47" s="114" t="s">
        <v>283</v>
      </c>
      <c r="V47" s="98" t="s">
        <v>246</v>
      </c>
    </row>
    <row r="48" spans="1:22" ht="15" thickBot="1">
      <c r="A48" s="367"/>
      <c r="B48" s="77" t="s">
        <v>176</v>
      </c>
      <c r="C48" s="73">
        <v>120</v>
      </c>
      <c r="D48" s="75">
        <v>100</v>
      </c>
      <c r="E48" s="74">
        <v>80</v>
      </c>
      <c r="F48" s="79">
        <v>70</v>
      </c>
      <c r="G48" s="85">
        <v>20</v>
      </c>
      <c r="I48" s="368" t="s">
        <v>271</v>
      </c>
      <c r="J48" s="368"/>
      <c r="K48" s="368"/>
      <c r="L48" s="368"/>
      <c r="M48" s="368"/>
      <c r="N48" s="114" t="s">
        <v>275</v>
      </c>
      <c r="O48" s="114" t="s">
        <v>275</v>
      </c>
      <c r="V48" s="98" t="s">
        <v>246</v>
      </c>
    </row>
    <row r="49" spans="1:22" ht="15" thickBot="1">
      <c r="A49" s="363"/>
      <c r="B49" s="92" t="s">
        <v>175</v>
      </c>
      <c r="C49" s="86">
        <v>115</v>
      </c>
      <c r="D49" s="87">
        <v>90</v>
      </c>
      <c r="E49" s="88">
        <v>75</v>
      </c>
      <c r="F49" s="89">
        <v>60</v>
      </c>
      <c r="G49" s="90">
        <v>30</v>
      </c>
      <c r="I49" s="368" t="s">
        <v>273</v>
      </c>
      <c r="J49" s="368"/>
      <c r="K49" s="368"/>
      <c r="L49" s="368"/>
      <c r="M49" s="368"/>
      <c r="N49" s="114" t="s">
        <v>283</v>
      </c>
      <c r="O49" s="114" t="s">
        <v>283</v>
      </c>
      <c r="V49" s="98" t="s">
        <v>246</v>
      </c>
    </row>
    <row r="50" spans="1:22" ht="15" thickBot="1">
      <c r="A50" s="362">
        <v>60</v>
      </c>
      <c r="B50" s="91" t="s">
        <v>262</v>
      </c>
      <c r="C50" s="80">
        <v>130</v>
      </c>
      <c r="D50" s="81">
        <v>105</v>
      </c>
      <c r="E50" s="82">
        <v>80</v>
      </c>
      <c r="F50" s="83">
        <v>70</v>
      </c>
      <c r="G50" s="84">
        <v>20</v>
      </c>
      <c r="I50" s="368" t="s">
        <v>274</v>
      </c>
      <c r="J50" s="368"/>
      <c r="K50" s="368"/>
      <c r="L50" s="368"/>
      <c r="M50" s="368"/>
      <c r="N50" s="114" t="s">
        <v>284</v>
      </c>
      <c r="O50" s="114" t="s">
        <v>284</v>
      </c>
      <c r="V50" s="98" t="s">
        <v>246</v>
      </c>
    </row>
    <row r="51" spans="1:22" ht="15" thickBot="1">
      <c r="A51" s="367"/>
      <c r="B51" s="77" t="s">
        <v>174</v>
      </c>
      <c r="C51" s="73">
        <v>120</v>
      </c>
      <c r="D51" s="75">
        <v>85</v>
      </c>
      <c r="E51" s="74">
        <v>55</v>
      </c>
      <c r="F51" s="79">
        <v>40</v>
      </c>
      <c r="G51" s="85">
        <v>25</v>
      </c>
      <c r="I51" s="368" t="s">
        <v>276</v>
      </c>
      <c r="J51" s="368"/>
      <c r="K51" s="368"/>
      <c r="L51" s="368"/>
      <c r="M51" s="368"/>
      <c r="N51" s="114" t="s">
        <v>275</v>
      </c>
      <c r="O51" s="114" t="s">
        <v>283</v>
      </c>
      <c r="V51" s="98" t="s">
        <v>270</v>
      </c>
    </row>
    <row r="52" spans="1:22" ht="15" thickBot="1">
      <c r="A52" s="367"/>
      <c r="B52" s="77" t="s">
        <v>176</v>
      </c>
      <c r="C52" s="73">
        <v>130</v>
      </c>
      <c r="D52" s="75">
        <v>110</v>
      </c>
      <c r="E52" s="74">
        <v>85</v>
      </c>
      <c r="F52" s="79">
        <v>80</v>
      </c>
      <c r="G52" s="85">
        <v>30</v>
      </c>
      <c r="I52" s="368" t="s">
        <v>269</v>
      </c>
      <c r="J52" s="368"/>
      <c r="K52" s="368"/>
      <c r="L52" s="368"/>
      <c r="M52" s="368"/>
      <c r="N52" s="114" t="s">
        <v>283</v>
      </c>
      <c r="O52" s="114" t="s">
        <v>284</v>
      </c>
      <c r="V52" s="98" t="s">
        <v>272</v>
      </c>
    </row>
    <row r="53" spans="1:22" ht="15" customHeight="1" thickBot="1">
      <c r="A53" s="363"/>
      <c r="B53" s="92" t="s">
        <v>175</v>
      </c>
      <c r="C53" s="86">
        <v>120</v>
      </c>
      <c r="D53" s="87">
        <v>100</v>
      </c>
      <c r="E53" s="88">
        <v>85</v>
      </c>
      <c r="F53" s="89">
        <v>70</v>
      </c>
      <c r="G53" s="90">
        <v>30</v>
      </c>
      <c r="I53" s="394" t="s">
        <v>285</v>
      </c>
      <c r="J53" s="394"/>
      <c r="K53" s="394"/>
      <c r="L53" s="394"/>
      <c r="M53" s="394"/>
      <c r="N53" s="394"/>
      <c r="O53" s="394"/>
      <c r="V53" s="98" t="s">
        <v>246</v>
      </c>
    </row>
    <row r="54" spans="1:22">
      <c r="A54" s="362">
        <v>70</v>
      </c>
      <c r="B54" s="91" t="s">
        <v>262</v>
      </c>
      <c r="C54" s="80">
        <v>140</v>
      </c>
      <c r="D54" s="81">
        <v>115</v>
      </c>
      <c r="E54" s="82">
        <v>90</v>
      </c>
      <c r="F54" s="83">
        <v>80</v>
      </c>
      <c r="G54" s="84">
        <v>30</v>
      </c>
      <c r="I54" s="394"/>
      <c r="J54" s="394"/>
      <c r="K54" s="394"/>
      <c r="L54" s="394"/>
      <c r="M54" s="394"/>
      <c r="N54" s="394"/>
      <c r="O54" s="394"/>
    </row>
    <row r="55" spans="1:22">
      <c r="A55" s="367"/>
      <c r="B55" s="77" t="s">
        <v>174</v>
      </c>
      <c r="C55" s="73">
        <v>130</v>
      </c>
      <c r="D55" s="75">
        <v>100</v>
      </c>
      <c r="E55" s="74">
        <v>70</v>
      </c>
      <c r="F55" s="79">
        <v>50</v>
      </c>
      <c r="G55" s="85">
        <v>30</v>
      </c>
    </row>
    <row r="56" spans="1:22">
      <c r="A56" s="367"/>
      <c r="B56" s="77" t="s">
        <v>176</v>
      </c>
      <c r="C56" s="73">
        <v>140</v>
      </c>
      <c r="D56" s="75">
        <v>120</v>
      </c>
      <c r="E56" s="74">
        <v>90</v>
      </c>
      <c r="F56" s="79">
        <v>85</v>
      </c>
      <c r="G56" s="85">
        <v>30</v>
      </c>
    </row>
    <row r="57" spans="1:22" ht="15" thickBot="1">
      <c r="A57" s="363"/>
      <c r="B57" s="92" t="s">
        <v>175</v>
      </c>
      <c r="C57" s="86">
        <v>125</v>
      </c>
      <c r="D57" s="87">
        <v>110</v>
      </c>
      <c r="E57" s="88">
        <v>95</v>
      </c>
      <c r="F57" s="89">
        <v>80</v>
      </c>
      <c r="G57" s="90">
        <v>30</v>
      </c>
    </row>
    <row r="58" spans="1:22">
      <c r="A58" s="362">
        <v>80</v>
      </c>
      <c r="B58" s="91" t="s">
        <v>262</v>
      </c>
      <c r="C58" s="80">
        <v>150</v>
      </c>
      <c r="D58" s="81">
        <v>125</v>
      </c>
      <c r="E58" s="82">
        <v>100</v>
      </c>
      <c r="F58" s="83">
        <v>90</v>
      </c>
      <c r="G58" s="84">
        <v>30</v>
      </c>
    </row>
    <row r="59" spans="1:22">
      <c r="A59" s="367"/>
      <c r="B59" s="77" t="s">
        <v>174</v>
      </c>
      <c r="C59" s="73">
        <v>140</v>
      </c>
      <c r="D59" s="75">
        <v>115</v>
      </c>
      <c r="E59" s="74">
        <v>80</v>
      </c>
      <c r="F59" s="79">
        <v>65</v>
      </c>
      <c r="G59" s="85">
        <v>35</v>
      </c>
    </row>
    <row r="60" spans="1:22">
      <c r="A60" s="367"/>
      <c r="B60" s="77" t="s">
        <v>176</v>
      </c>
      <c r="C60" s="73">
        <v>150</v>
      </c>
      <c r="D60" s="75">
        <v>130</v>
      </c>
      <c r="E60" s="74">
        <v>100</v>
      </c>
      <c r="F60" s="79">
        <v>90</v>
      </c>
      <c r="G60" s="85">
        <v>30</v>
      </c>
    </row>
    <row r="61" spans="1:22" ht="15" thickBot="1">
      <c r="A61" s="363"/>
      <c r="B61" s="92" t="s">
        <v>175</v>
      </c>
      <c r="C61" s="86">
        <v>140</v>
      </c>
      <c r="D61" s="87">
        <v>120</v>
      </c>
      <c r="E61" s="88">
        <v>105</v>
      </c>
      <c r="F61" s="89">
        <v>90</v>
      </c>
      <c r="G61" s="90">
        <v>35</v>
      </c>
    </row>
    <row r="62" spans="1:22">
      <c r="A62" s="362">
        <v>90</v>
      </c>
      <c r="B62" s="91" t="s">
        <v>262</v>
      </c>
      <c r="C62" s="80">
        <v>160</v>
      </c>
      <c r="D62" s="81">
        <v>135</v>
      </c>
      <c r="E62" s="82">
        <v>110</v>
      </c>
      <c r="F62" s="83">
        <v>100</v>
      </c>
      <c r="G62" s="84">
        <v>30</v>
      </c>
    </row>
    <row r="63" spans="1:22">
      <c r="A63" s="367"/>
      <c r="B63" s="77" t="s">
        <v>174</v>
      </c>
      <c r="C63" s="73">
        <v>150</v>
      </c>
      <c r="D63" s="75">
        <v>125</v>
      </c>
      <c r="E63" s="74">
        <v>90</v>
      </c>
      <c r="F63" s="79">
        <v>75</v>
      </c>
      <c r="G63" s="85">
        <v>35</v>
      </c>
    </row>
    <row r="64" spans="1:22">
      <c r="A64" s="367"/>
      <c r="B64" s="77" t="s">
        <v>176</v>
      </c>
      <c r="C64" s="73">
        <v>160</v>
      </c>
      <c r="D64" s="75">
        <v>140</v>
      </c>
      <c r="E64" s="74">
        <v>110</v>
      </c>
      <c r="F64" s="79">
        <v>100</v>
      </c>
      <c r="G64" s="85">
        <v>30</v>
      </c>
    </row>
    <row r="65" spans="1:15" ht="15" thickBot="1">
      <c r="A65" s="363"/>
      <c r="B65" s="92" t="s">
        <v>175</v>
      </c>
      <c r="C65" s="86">
        <v>150</v>
      </c>
      <c r="D65" s="87">
        <v>130</v>
      </c>
      <c r="E65" s="88">
        <v>115</v>
      </c>
      <c r="F65" s="89">
        <v>100</v>
      </c>
      <c r="G65" s="90">
        <v>40</v>
      </c>
    </row>
    <row r="66" spans="1:15">
      <c r="A66" s="362">
        <v>100</v>
      </c>
      <c r="B66" s="91" t="s">
        <v>262</v>
      </c>
      <c r="C66" s="80">
        <v>170</v>
      </c>
      <c r="D66" s="81">
        <v>145</v>
      </c>
      <c r="E66" s="82">
        <v>120</v>
      </c>
      <c r="F66" s="83">
        <v>110</v>
      </c>
      <c r="G66" s="84">
        <v>40</v>
      </c>
    </row>
    <row r="67" spans="1:15">
      <c r="A67" s="367"/>
      <c r="B67" s="77" t="s">
        <v>174</v>
      </c>
      <c r="C67" s="73">
        <v>160</v>
      </c>
      <c r="D67" s="75">
        <v>135</v>
      </c>
      <c r="E67" s="74">
        <v>105</v>
      </c>
      <c r="F67" s="79">
        <v>90</v>
      </c>
      <c r="G67" s="85">
        <v>40</v>
      </c>
    </row>
    <row r="68" spans="1:15">
      <c r="A68" s="367"/>
      <c r="B68" s="77" t="s">
        <v>176</v>
      </c>
      <c r="C68" s="73">
        <v>170</v>
      </c>
      <c r="D68" s="75">
        <v>150</v>
      </c>
      <c r="E68" s="74">
        <v>120</v>
      </c>
      <c r="F68" s="79">
        <v>110</v>
      </c>
      <c r="G68" s="85">
        <v>40</v>
      </c>
    </row>
    <row r="69" spans="1:15" ht="15" thickBot="1">
      <c r="A69" s="363"/>
      <c r="B69" s="92" t="s">
        <v>175</v>
      </c>
      <c r="C69" s="86">
        <v>160</v>
      </c>
      <c r="D69" s="87">
        <v>140</v>
      </c>
      <c r="E69" s="88">
        <v>130</v>
      </c>
      <c r="F69" s="89">
        <v>110</v>
      </c>
      <c r="G69" s="90">
        <v>40</v>
      </c>
    </row>
    <row r="70" spans="1:15">
      <c r="A70" s="93">
        <v>30</v>
      </c>
      <c r="B70" s="374" t="s">
        <v>179</v>
      </c>
      <c r="C70" s="80">
        <v>200</v>
      </c>
      <c r="D70" s="81">
        <v>170</v>
      </c>
      <c r="E70" s="82">
        <v>150</v>
      </c>
      <c r="F70" s="83">
        <v>125</v>
      </c>
      <c r="G70" s="84">
        <v>60</v>
      </c>
    </row>
    <row r="71" spans="1:15">
      <c r="A71" s="94">
        <v>35</v>
      </c>
      <c r="B71" s="375" t="s">
        <v>172</v>
      </c>
      <c r="C71" s="73">
        <v>210</v>
      </c>
      <c r="D71" s="75">
        <v>180</v>
      </c>
      <c r="E71" s="74">
        <v>160</v>
      </c>
      <c r="F71" s="79">
        <v>140</v>
      </c>
      <c r="G71" s="85">
        <v>70</v>
      </c>
    </row>
    <row r="72" spans="1:15">
      <c r="A72" s="94">
        <v>40</v>
      </c>
      <c r="B72" s="375" t="s">
        <v>172</v>
      </c>
      <c r="C72" s="73">
        <v>220</v>
      </c>
      <c r="D72" s="75">
        <v>190</v>
      </c>
      <c r="E72" s="74">
        <v>170</v>
      </c>
      <c r="F72" s="79">
        <v>150</v>
      </c>
      <c r="G72" s="85">
        <v>80</v>
      </c>
    </row>
    <row r="73" spans="1:15">
      <c r="A73" s="94">
        <v>45</v>
      </c>
      <c r="B73" s="375" t="s">
        <v>172</v>
      </c>
      <c r="C73" s="73">
        <v>230</v>
      </c>
      <c r="D73" s="75">
        <v>200</v>
      </c>
      <c r="E73" s="74">
        <v>180</v>
      </c>
      <c r="F73" s="79">
        <v>160</v>
      </c>
      <c r="G73" s="85">
        <v>90</v>
      </c>
    </row>
    <row r="74" spans="1:15" ht="15" thickBot="1">
      <c r="A74" s="95">
        <v>50</v>
      </c>
      <c r="B74" s="376" t="s">
        <v>172</v>
      </c>
      <c r="C74" s="86">
        <v>240</v>
      </c>
      <c r="D74" s="87">
        <v>210</v>
      </c>
      <c r="E74" s="88">
        <v>190</v>
      </c>
      <c r="F74" s="89">
        <v>170</v>
      </c>
      <c r="G74" s="90">
        <v>100</v>
      </c>
    </row>
    <row r="75" spans="1:15" ht="15" thickBot="1"/>
    <row r="76" spans="1:15" ht="15" thickBot="1">
      <c r="A76" s="395" t="s">
        <v>287</v>
      </c>
      <c r="B76" s="396"/>
      <c r="C76" s="396"/>
      <c r="D76" s="396"/>
      <c r="E76" s="396"/>
      <c r="F76" s="396"/>
      <c r="G76" s="397"/>
      <c r="I76" s="361" t="s">
        <v>297</v>
      </c>
      <c r="J76" s="361"/>
      <c r="K76" s="361"/>
      <c r="L76" s="361"/>
      <c r="M76" s="361"/>
      <c r="N76" s="364" t="s">
        <v>267</v>
      </c>
      <c r="O76" s="364"/>
    </row>
    <row r="77" spans="1:15" ht="15" customHeight="1">
      <c r="A77" s="382" t="s">
        <v>257</v>
      </c>
      <c r="B77" s="384" t="s">
        <v>288</v>
      </c>
      <c r="C77" s="365" t="s">
        <v>286</v>
      </c>
      <c r="D77" s="365"/>
      <c r="E77" s="365"/>
      <c r="F77" s="365"/>
      <c r="G77" s="366"/>
      <c r="I77" s="368" t="s">
        <v>266</v>
      </c>
      <c r="J77" s="368"/>
      <c r="K77" s="368"/>
      <c r="L77" s="368"/>
      <c r="M77" s="368"/>
      <c r="N77" s="115" t="s">
        <v>292</v>
      </c>
      <c r="O77" s="115" t="s">
        <v>77</v>
      </c>
    </row>
    <row r="78" spans="1:15" ht="14.25" customHeight="1" thickBot="1">
      <c r="A78" s="383"/>
      <c r="B78" s="385"/>
      <c r="C78" s="86" t="s">
        <v>260</v>
      </c>
      <c r="D78" s="87" t="s">
        <v>151</v>
      </c>
      <c r="E78" s="88" t="s">
        <v>149</v>
      </c>
      <c r="F78" s="89" t="s">
        <v>150</v>
      </c>
      <c r="G78" s="90" t="s">
        <v>261</v>
      </c>
      <c r="I78" s="368" t="s">
        <v>268</v>
      </c>
      <c r="J78" s="368"/>
      <c r="K78" s="368"/>
      <c r="L78" s="368"/>
      <c r="M78" s="368"/>
      <c r="N78" s="114" t="s">
        <v>296</v>
      </c>
      <c r="O78" s="114" t="s">
        <v>296</v>
      </c>
    </row>
    <row r="79" spans="1:15">
      <c r="A79" s="362">
        <v>50</v>
      </c>
      <c r="B79" s="91" t="s">
        <v>262</v>
      </c>
      <c r="C79" s="80">
        <v>50</v>
      </c>
      <c r="D79" s="81">
        <v>30</v>
      </c>
      <c r="E79" s="82" t="s">
        <v>246</v>
      </c>
      <c r="F79" s="83" t="s">
        <v>246</v>
      </c>
      <c r="G79" s="84" t="s">
        <v>246</v>
      </c>
      <c r="I79" s="368" t="s">
        <v>269</v>
      </c>
      <c r="J79" s="368"/>
      <c r="K79" s="368"/>
      <c r="L79" s="368"/>
      <c r="M79" s="368"/>
      <c r="N79" s="114" t="s">
        <v>293</v>
      </c>
      <c r="O79" s="114" t="s">
        <v>293</v>
      </c>
    </row>
    <row r="80" spans="1:15">
      <c r="A80" s="367"/>
      <c r="B80" s="77" t="s">
        <v>174</v>
      </c>
      <c r="C80" s="73">
        <v>50</v>
      </c>
      <c r="D80" s="75">
        <v>30</v>
      </c>
      <c r="E80" s="74" t="s">
        <v>246</v>
      </c>
      <c r="F80" s="79" t="s">
        <v>246</v>
      </c>
      <c r="G80" s="85" t="s">
        <v>246</v>
      </c>
      <c r="I80" s="368" t="s">
        <v>281</v>
      </c>
      <c r="J80" s="368"/>
      <c r="K80" s="368"/>
      <c r="L80" s="368"/>
      <c r="M80" s="368"/>
      <c r="N80" s="114" t="s">
        <v>296</v>
      </c>
      <c r="O80" s="114" t="s">
        <v>296</v>
      </c>
    </row>
    <row r="81" spans="1:15">
      <c r="A81" s="367"/>
      <c r="B81" s="77" t="s">
        <v>176</v>
      </c>
      <c r="C81" s="73">
        <v>50</v>
      </c>
      <c r="D81" s="75">
        <v>30</v>
      </c>
      <c r="E81" s="74" t="s">
        <v>246</v>
      </c>
      <c r="F81" s="79" t="s">
        <v>246</v>
      </c>
      <c r="G81" s="85" t="s">
        <v>246</v>
      </c>
      <c r="I81" s="368" t="s">
        <v>274</v>
      </c>
      <c r="J81" s="368"/>
      <c r="K81" s="368"/>
      <c r="L81" s="368"/>
      <c r="M81" s="368"/>
      <c r="N81" s="114" t="s">
        <v>270</v>
      </c>
      <c r="O81" s="114" t="s">
        <v>270</v>
      </c>
    </row>
    <row r="82" spans="1:15" ht="15" thickBot="1">
      <c r="A82" s="363"/>
      <c r="B82" s="92" t="s">
        <v>175</v>
      </c>
      <c r="C82" s="86">
        <v>50</v>
      </c>
      <c r="D82" s="87">
        <v>30</v>
      </c>
      <c r="E82" s="88" t="s">
        <v>246</v>
      </c>
      <c r="F82" s="89" t="s">
        <v>246</v>
      </c>
      <c r="G82" s="90" t="s">
        <v>246</v>
      </c>
      <c r="I82" s="368" t="s">
        <v>276</v>
      </c>
      <c r="J82" s="368"/>
      <c r="K82" s="368"/>
      <c r="L82" s="368"/>
      <c r="M82" s="368"/>
      <c r="N82" s="114" t="s">
        <v>270</v>
      </c>
      <c r="O82" s="114" t="s">
        <v>270</v>
      </c>
    </row>
    <row r="83" spans="1:15">
      <c r="A83" s="362">
        <v>60</v>
      </c>
      <c r="B83" s="91" t="s">
        <v>262</v>
      </c>
      <c r="C83" s="80">
        <v>55</v>
      </c>
      <c r="D83" s="81">
        <v>35</v>
      </c>
      <c r="E83" s="82" t="s">
        <v>246</v>
      </c>
      <c r="F83" s="83" t="s">
        <v>246</v>
      </c>
      <c r="G83" s="84" t="s">
        <v>246</v>
      </c>
    </row>
    <row r="84" spans="1:15">
      <c r="A84" s="367"/>
      <c r="B84" s="77" t="s">
        <v>174</v>
      </c>
      <c r="C84" s="73">
        <v>55</v>
      </c>
      <c r="D84" s="75">
        <v>35</v>
      </c>
      <c r="E84" s="74" t="s">
        <v>246</v>
      </c>
      <c r="F84" s="79" t="s">
        <v>246</v>
      </c>
      <c r="G84" s="85" t="s">
        <v>246</v>
      </c>
    </row>
    <row r="85" spans="1:15">
      <c r="A85" s="367"/>
      <c r="B85" s="77" t="s">
        <v>176</v>
      </c>
      <c r="C85" s="73">
        <v>55</v>
      </c>
      <c r="D85" s="75">
        <v>35</v>
      </c>
      <c r="E85" s="74" t="s">
        <v>246</v>
      </c>
      <c r="F85" s="79" t="s">
        <v>246</v>
      </c>
      <c r="G85" s="85" t="s">
        <v>246</v>
      </c>
    </row>
    <row r="86" spans="1:15" ht="15" thickBot="1">
      <c r="A86" s="363"/>
      <c r="B86" s="92" t="s">
        <v>175</v>
      </c>
      <c r="C86" s="86">
        <v>55</v>
      </c>
      <c r="D86" s="87">
        <v>35</v>
      </c>
      <c r="E86" s="88" t="s">
        <v>246</v>
      </c>
      <c r="F86" s="89" t="s">
        <v>246</v>
      </c>
      <c r="G86" s="90" t="s">
        <v>246</v>
      </c>
    </row>
    <row r="87" spans="1:15">
      <c r="A87" s="362">
        <v>70</v>
      </c>
      <c r="B87" s="91" t="s">
        <v>262</v>
      </c>
      <c r="C87" s="80">
        <v>60</v>
      </c>
      <c r="D87" s="81">
        <v>40</v>
      </c>
      <c r="E87" s="82">
        <v>15</v>
      </c>
      <c r="F87" s="83" t="s">
        <v>246</v>
      </c>
      <c r="G87" s="84" t="s">
        <v>246</v>
      </c>
    </row>
    <row r="88" spans="1:15">
      <c r="A88" s="367"/>
      <c r="B88" s="77" t="s">
        <v>174</v>
      </c>
      <c r="C88" s="73">
        <v>60</v>
      </c>
      <c r="D88" s="75">
        <v>40</v>
      </c>
      <c r="E88" s="74">
        <v>15</v>
      </c>
      <c r="F88" s="79" t="s">
        <v>246</v>
      </c>
      <c r="G88" s="85" t="s">
        <v>246</v>
      </c>
    </row>
    <row r="89" spans="1:15">
      <c r="A89" s="367"/>
      <c r="B89" s="77" t="s">
        <v>176</v>
      </c>
      <c r="C89" s="73">
        <v>60</v>
      </c>
      <c r="D89" s="75">
        <v>40</v>
      </c>
      <c r="E89" s="74">
        <v>15</v>
      </c>
      <c r="F89" s="79" t="s">
        <v>246</v>
      </c>
      <c r="G89" s="85" t="s">
        <v>246</v>
      </c>
    </row>
    <row r="90" spans="1:15" ht="15" thickBot="1">
      <c r="A90" s="363"/>
      <c r="B90" s="92" t="s">
        <v>175</v>
      </c>
      <c r="C90" s="86">
        <v>60</v>
      </c>
      <c r="D90" s="87">
        <v>40</v>
      </c>
      <c r="E90" s="88">
        <v>15</v>
      </c>
      <c r="F90" s="89" t="s">
        <v>246</v>
      </c>
      <c r="G90" s="90" t="s">
        <v>246</v>
      </c>
    </row>
    <row r="91" spans="1:15">
      <c r="A91" s="362">
        <v>80</v>
      </c>
      <c r="B91" s="91" t="s">
        <v>262</v>
      </c>
      <c r="C91" s="80">
        <v>65</v>
      </c>
      <c r="D91" s="81">
        <v>45</v>
      </c>
      <c r="E91" s="82">
        <v>20</v>
      </c>
      <c r="F91" s="83" t="s">
        <v>246</v>
      </c>
      <c r="G91" s="84" t="s">
        <v>246</v>
      </c>
    </row>
    <row r="92" spans="1:15">
      <c r="A92" s="367"/>
      <c r="B92" s="77" t="s">
        <v>174</v>
      </c>
      <c r="C92" s="73">
        <v>65</v>
      </c>
      <c r="D92" s="75">
        <v>45</v>
      </c>
      <c r="E92" s="74">
        <v>20</v>
      </c>
      <c r="F92" s="79" t="s">
        <v>246</v>
      </c>
      <c r="G92" s="85" t="s">
        <v>246</v>
      </c>
    </row>
    <row r="93" spans="1:15">
      <c r="A93" s="367"/>
      <c r="B93" s="77" t="s">
        <v>176</v>
      </c>
      <c r="C93" s="73">
        <v>65</v>
      </c>
      <c r="D93" s="75">
        <v>45</v>
      </c>
      <c r="E93" s="74">
        <v>20</v>
      </c>
      <c r="F93" s="79" t="s">
        <v>246</v>
      </c>
      <c r="G93" s="85" t="s">
        <v>246</v>
      </c>
    </row>
    <row r="94" spans="1:15" ht="15" thickBot="1">
      <c r="A94" s="363"/>
      <c r="B94" s="92" t="s">
        <v>175</v>
      </c>
      <c r="C94" s="86">
        <v>65</v>
      </c>
      <c r="D94" s="87">
        <v>45</v>
      </c>
      <c r="E94" s="88">
        <v>20</v>
      </c>
      <c r="F94" s="89" t="s">
        <v>246</v>
      </c>
      <c r="G94" s="90" t="s">
        <v>246</v>
      </c>
    </row>
    <row r="95" spans="1:15">
      <c r="A95" s="362">
        <v>90</v>
      </c>
      <c r="B95" s="91" t="s">
        <v>262</v>
      </c>
      <c r="C95" s="80">
        <v>70</v>
      </c>
      <c r="D95" s="81">
        <v>50</v>
      </c>
      <c r="E95" s="82">
        <v>20</v>
      </c>
      <c r="F95" s="83" t="s">
        <v>246</v>
      </c>
      <c r="G95" s="84" t="s">
        <v>246</v>
      </c>
    </row>
    <row r="96" spans="1:15">
      <c r="A96" s="367"/>
      <c r="B96" s="77" t="s">
        <v>174</v>
      </c>
      <c r="C96" s="73">
        <v>70</v>
      </c>
      <c r="D96" s="75">
        <v>50</v>
      </c>
      <c r="E96" s="74">
        <v>20</v>
      </c>
      <c r="F96" s="79" t="s">
        <v>246</v>
      </c>
      <c r="G96" s="85" t="s">
        <v>246</v>
      </c>
    </row>
    <row r="97" spans="1:7">
      <c r="A97" s="367"/>
      <c r="B97" s="77" t="s">
        <v>176</v>
      </c>
      <c r="C97" s="73">
        <v>70</v>
      </c>
      <c r="D97" s="75">
        <v>50</v>
      </c>
      <c r="E97" s="74">
        <v>20</v>
      </c>
      <c r="F97" s="79" t="s">
        <v>246</v>
      </c>
      <c r="G97" s="85" t="s">
        <v>246</v>
      </c>
    </row>
    <row r="98" spans="1:7" ht="15" thickBot="1">
      <c r="A98" s="363"/>
      <c r="B98" s="92" t="s">
        <v>175</v>
      </c>
      <c r="C98" s="86">
        <v>70</v>
      </c>
      <c r="D98" s="87">
        <v>50</v>
      </c>
      <c r="E98" s="88">
        <v>20</v>
      </c>
      <c r="F98" s="89" t="s">
        <v>246</v>
      </c>
      <c r="G98" s="90" t="s">
        <v>246</v>
      </c>
    </row>
    <row r="99" spans="1:7">
      <c r="A99" s="362">
        <v>100</v>
      </c>
      <c r="B99" s="91" t="s">
        <v>262</v>
      </c>
      <c r="C99" s="80">
        <v>80</v>
      </c>
      <c r="D99" s="81">
        <v>50</v>
      </c>
      <c r="E99" s="82">
        <v>30</v>
      </c>
      <c r="F99" s="83" t="s">
        <v>246</v>
      </c>
      <c r="G99" s="84" t="s">
        <v>246</v>
      </c>
    </row>
    <row r="100" spans="1:7">
      <c r="A100" s="367"/>
      <c r="B100" s="77" t="s">
        <v>174</v>
      </c>
      <c r="C100" s="73">
        <v>80</v>
      </c>
      <c r="D100" s="75">
        <v>50</v>
      </c>
      <c r="E100" s="74">
        <v>30</v>
      </c>
      <c r="F100" s="79" t="s">
        <v>246</v>
      </c>
      <c r="G100" s="85" t="s">
        <v>246</v>
      </c>
    </row>
    <row r="101" spans="1:7">
      <c r="A101" s="367"/>
      <c r="B101" s="77" t="s">
        <v>176</v>
      </c>
      <c r="C101" s="73">
        <v>80</v>
      </c>
      <c r="D101" s="75">
        <v>50</v>
      </c>
      <c r="E101" s="74">
        <v>30</v>
      </c>
      <c r="F101" s="79" t="s">
        <v>246</v>
      </c>
      <c r="G101" s="85" t="s">
        <v>246</v>
      </c>
    </row>
    <row r="102" spans="1:7" ht="15" thickBot="1">
      <c r="A102" s="363"/>
      <c r="B102" s="92" t="s">
        <v>175</v>
      </c>
      <c r="C102" s="86">
        <v>80</v>
      </c>
      <c r="D102" s="87">
        <v>50</v>
      </c>
      <c r="E102" s="88">
        <v>30</v>
      </c>
      <c r="F102" s="89" t="s">
        <v>246</v>
      </c>
      <c r="G102" s="90" t="s">
        <v>246</v>
      </c>
    </row>
    <row r="103" spans="1:7">
      <c r="A103" s="93">
        <v>30</v>
      </c>
      <c r="B103" s="374" t="s">
        <v>58</v>
      </c>
      <c r="C103" s="80">
        <v>50</v>
      </c>
      <c r="D103" s="81">
        <v>40</v>
      </c>
      <c r="E103" s="82">
        <v>30</v>
      </c>
      <c r="F103" s="83" t="s">
        <v>246</v>
      </c>
      <c r="G103" s="84" t="s">
        <v>246</v>
      </c>
    </row>
    <row r="104" spans="1:7">
      <c r="A104" s="94">
        <v>35</v>
      </c>
      <c r="B104" s="375" t="s">
        <v>58</v>
      </c>
      <c r="C104" s="73">
        <v>55</v>
      </c>
      <c r="D104" s="75">
        <v>40</v>
      </c>
      <c r="E104" s="74">
        <v>30</v>
      </c>
      <c r="F104" s="79" t="s">
        <v>246</v>
      </c>
      <c r="G104" s="85" t="s">
        <v>246</v>
      </c>
    </row>
    <row r="105" spans="1:7">
      <c r="A105" s="94">
        <v>40</v>
      </c>
      <c r="B105" s="375" t="s">
        <v>58</v>
      </c>
      <c r="C105" s="73">
        <v>60</v>
      </c>
      <c r="D105" s="75">
        <v>50</v>
      </c>
      <c r="E105" s="74">
        <v>40</v>
      </c>
      <c r="F105" s="79">
        <v>20</v>
      </c>
      <c r="G105" s="85" t="s">
        <v>246</v>
      </c>
    </row>
    <row r="106" spans="1:7">
      <c r="A106" s="94">
        <v>45</v>
      </c>
      <c r="B106" s="375" t="s">
        <v>58</v>
      </c>
      <c r="C106" s="73">
        <v>60</v>
      </c>
      <c r="D106" s="75">
        <v>50</v>
      </c>
      <c r="E106" s="74">
        <v>40</v>
      </c>
      <c r="F106" s="79">
        <v>30</v>
      </c>
      <c r="G106" s="85" t="s">
        <v>246</v>
      </c>
    </row>
    <row r="107" spans="1:7" ht="15" thickBot="1">
      <c r="A107" s="95">
        <v>50</v>
      </c>
      <c r="B107" s="376" t="s">
        <v>58</v>
      </c>
      <c r="C107" s="86">
        <v>60</v>
      </c>
      <c r="D107" s="87">
        <v>50</v>
      </c>
      <c r="E107" s="88">
        <v>40</v>
      </c>
      <c r="F107" s="89">
        <v>30</v>
      </c>
      <c r="G107" s="90" t="s">
        <v>246</v>
      </c>
    </row>
    <row r="108" spans="1:7" ht="15" thickBot="1"/>
    <row r="109" spans="1:7" ht="15" thickBot="1">
      <c r="A109" s="379" t="s">
        <v>290</v>
      </c>
      <c r="B109" s="380"/>
      <c r="C109" s="380"/>
      <c r="D109" s="380"/>
      <c r="E109" s="380"/>
      <c r="F109" s="380"/>
      <c r="G109" s="381"/>
    </row>
    <row r="110" spans="1:7" ht="15" customHeight="1">
      <c r="A110" s="362" t="s">
        <v>257</v>
      </c>
      <c r="B110" s="377" t="s">
        <v>288</v>
      </c>
      <c r="C110" s="365" t="s">
        <v>289</v>
      </c>
      <c r="D110" s="365"/>
      <c r="E110" s="365"/>
      <c r="F110" s="365"/>
      <c r="G110" s="366"/>
    </row>
    <row r="111" spans="1:7" ht="15" thickBot="1">
      <c r="A111" s="363"/>
      <c r="B111" s="378"/>
      <c r="C111" s="86" t="s">
        <v>260</v>
      </c>
      <c r="D111" s="87" t="s">
        <v>151</v>
      </c>
      <c r="E111" s="88" t="s">
        <v>149</v>
      </c>
      <c r="F111" s="89" t="s">
        <v>150</v>
      </c>
      <c r="G111" s="90" t="s">
        <v>261</v>
      </c>
    </row>
    <row r="112" spans="1:7" ht="15" thickBot="1">
      <c r="A112" s="107" t="s">
        <v>291</v>
      </c>
      <c r="B112" s="108" t="s">
        <v>258</v>
      </c>
      <c r="C112" s="109">
        <v>35</v>
      </c>
      <c r="D112" s="110">
        <v>30</v>
      </c>
      <c r="E112" s="111">
        <v>25</v>
      </c>
      <c r="F112" s="112" t="s">
        <v>246</v>
      </c>
      <c r="G112" s="113" t="s">
        <v>246</v>
      </c>
    </row>
    <row r="113" spans="1:7">
      <c r="A113" s="101">
        <v>30</v>
      </c>
      <c r="B113" s="386" t="s">
        <v>179</v>
      </c>
      <c r="C113" s="102">
        <v>60</v>
      </c>
      <c r="D113" s="103">
        <v>50</v>
      </c>
      <c r="E113" s="104">
        <v>30</v>
      </c>
      <c r="F113" s="105" t="s">
        <v>246</v>
      </c>
      <c r="G113" s="106" t="s">
        <v>246</v>
      </c>
    </row>
    <row r="114" spans="1:7">
      <c r="A114" s="94">
        <v>35</v>
      </c>
      <c r="B114" s="387"/>
      <c r="C114" s="73">
        <v>60</v>
      </c>
      <c r="D114" s="75">
        <v>50</v>
      </c>
      <c r="E114" s="74">
        <v>35</v>
      </c>
      <c r="F114" s="79" t="s">
        <v>246</v>
      </c>
      <c r="G114" s="85" t="s">
        <v>246</v>
      </c>
    </row>
    <row r="115" spans="1:7">
      <c r="A115" s="94">
        <v>40</v>
      </c>
      <c r="B115" s="387"/>
      <c r="C115" s="73">
        <v>65</v>
      </c>
      <c r="D115" s="75">
        <v>55</v>
      </c>
      <c r="E115" s="74">
        <v>40</v>
      </c>
      <c r="F115" s="79">
        <v>20</v>
      </c>
      <c r="G115" s="85" t="s">
        <v>246</v>
      </c>
    </row>
    <row r="116" spans="1:7">
      <c r="A116" s="94">
        <v>45</v>
      </c>
      <c r="B116" s="387"/>
      <c r="C116" s="73">
        <v>65</v>
      </c>
      <c r="D116" s="75">
        <v>60</v>
      </c>
      <c r="E116" s="74">
        <v>450</v>
      </c>
      <c r="F116" s="79">
        <v>30</v>
      </c>
      <c r="G116" s="85" t="s">
        <v>246</v>
      </c>
    </row>
    <row r="117" spans="1:7" ht="15" thickBot="1">
      <c r="A117" s="95">
        <v>50</v>
      </c>
      <c r="B117" s="378"/>
      <c r="C117" s="86">
        <v>70</v>
      </c>
      <c r="D117" s="87">
        <v>65</v>
      </c>
      <c r="E117" s="88">
        <v>45</v>
      </c>
      <c r="F117" s="89">
        <v>30</v>
      </c>
      <c r="G117" s="90" t="s">
        <v>246</v>
      </c>
    </row>
  </sheetData>
  <mergeCells count="76">
    <mergeCell ref="I82:M82"/>
    <mergeCell ref="I76:M76"/>
    <mergeCell ref="N76:O76"/>
    <mergeCell ref="I77:M77"/>
    <mergeCell ref="I78:M78"/>
    <mergeCell ref="I79:M79"/>
    <mergeCell ref="A83:A86"/>
    <mergeCell ref="A87:A90"/>
    <mergeCell ref="A91:A94"/>
    <mergeCell ref="A95:A98"/>
    <mergeCell ref="B103:B107"/>
    <mergeCell ref="A99:A102"/>
    <mergeCell ref="B113:B117"/>
    <mergeCell ref="I10:M10"/>
    <mergeCell ref="N10:O10"/>
    <mergeCell ref="I20:O21"/>
    <mergeCell ref="I18:M18"/>
    <mergeCell ref="I19:M19"/>
    <mergeCell ref="I52:M52"/>
    <mergeCell ref="I53:O54"/>
    <mergeCell ref="N44:O44"/>
    <mergeCell ref="I43:O43"/>
    <mergeCell ref="A76:G76"/>
    <mergeCell ref="B70:B74"/>
    <mergeCell ref="A66:A69"/>
    <mergeCell ref="A43:G43"/>
    <mergeCell ref="I80:M80"/>
    <mergeCell ref="I81:M81"/>
    <mergeCell ref="I49:M49"/>
    <mergeCell ref="A17:A20"/>
    <mergeCell ref="I17:M17"/>
    <mergeCell ref="B37:B41"/>
    <mergeCell ref="C110:G110"/>
    <mergeCell ref="B110:B111"/>
    <mergeCell ref="A109:G109"/>
    <mergeCell ref="A77:A78"/>
    <mergeCell ref="B77:B78"/>
    <mergeCell ref="C77:G77"/>
    <mergeCell ref="A54:A57"/>
    <mergeCell ref="A58:A61"/>
    <mergeCell ref="A62:A65"/>
    <mergeCell ref="A29:A32"/>
    <mergeCell ref="A110:A111"/>
    <mergeCell ref="A79:A82"/>
    <mergeCell ref="D3:E3"/>
    <mergeCell ref="I50:M50"/>
    <mergeCell ref="I51:M51"/>
    <mergeCell ref="I44:M44"/>
    <mergeCell ref="A46:A49"/>
    <mergeCell ref="A50:A53"/>
    <mergeCell ref="I45:M45"/>
    <mergeCell ref="I46:M46"/>
    <mergeCell ref="I47:M47"/>
    <mergeCell ref="I48:M48"/>
    <mergeCell ref="A44:A45"/>
    <mergeCell ref="B44:B45"/>
    <mergeCell ref="C44:G44"/>
    <mergeCell ref="A33:A36"/>
    <mergeCell ref="A21:A24"/>
    <mergeCell ref="A25:A28"/>
    <mergeCell ref="A1:J1"/>
    <mergeCell ref="A11:A12"/>
    <mergeCell ref="B11:B12"/>
    <mergeCell ref="C11:G11"/>
    <mergeCell ref="A13:A16"/>
    <mergeCell ref="I11:M11"/>
    <mergeCell ref="A2:A4"/>
    <mergeCell ref="B2:J2"/>
    <mergeCell ref="I12:M12"/>
    <mergeCell ref="I16:M16"/>
    <mergeCell ref="F3:G3"/>
    <mergeCell ref="H3:I3"/>
    <mergeCell ref="I13:M13"/>
    <mergeCell ref="I14:M14"/>
    <mergeCell ref="I15:M15"/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activeCell="H12" sqref="H12"/>
    </sheetView>
  </sheetViews>
  <sheetFormatPr defaultRowHeight="14.25"/>
  <cols>
    <col min="1" max="2" width="9" style="66"/>
    <col min="3" max="3" width="9.125" style="66" customWidth="1"/>
    <col min="4" max="16384" width="9" style="66"/>
  </cols>
  <sheetData>
    <row r="1" spans="1:12">
      <c r="A1" s="403" t="s">
        <v>185</v>
      </c>
      <c r="B1" s="404"/>
      <c r="C1" s="404"/>
      <c r="D1" s="404"/>
      <c r="E1" s="404"/>
      <c r="F1" s="405"/>
    </row>
    <row r="2" spans="1:12" ht="14.25" customHeight="1">
      <c r="A2" s="70" t="s">
        <v>153</v>
      </c>
      <c r="B2" s="70" t="s">
        <v>154</v>
      </c>
      <c r="C2" s="368" t="s">
        <v>155</v>
      </c>
      <c r="D2" s="368"/>
      <c r="E2" s="368"/>
      <c r="F2" s="368"/>
    </row>
    <row r="3" spans="1:12" ht="14.25" customHeight="1">
      <c r="A3" s="70" t="s">
        <v>156</v>
      </c>
      <c r="B3" s="70" t="s">
        <v>157</v>
      </c>
      <c r="C3" s="368" t="s">
        <v>158</v>
      </c>
      <c r="D3" s="368"/>
      <c r="E3" s="368"/>
      <c r="F3" s="368"/>
    </row>
    <row r="4" spans="1:12" ht="14.25" customHeight="1">
      <c r="A4" s="70" t="s">
        <v>159</v>
      </c>
      <c r="B4" s="70" t="s">
        <v>160</v>
      </c>
      <c r="C4" s="368" t="s">
        <v>161</v>
      </c>
      <c r="D4" s="368"/>
      <c r="E4" s="368"/>
      <c r="F4" s="368"/>
    </row>
    <row r="5" spans="1:12" ht="14.25" customHeight="1">
      <c r="A5" s="70" t="s">
        <v>162</v>
      </c>
      <c r="B5" s="70" t="s">
        <v>163</v>
      </c>
      <c r="C5" s="368" t="s">
        <v>164</v>
      </c>
      <c r="D5" s="368"/>
      <c r="E5" s="368"/>
      <c r="F5" s="368"/>
    </row>
    <row r="6" spans="1:12" ht="14.25" customHeight="1">
      <c r="A6" s="70" t="s">
        <v>165</v>
      </c>
      <c r="B6" s="70" t="s">
        <v>166</v>
      </c>
      <c r="C6" s="368" t="s">
        <v>167</v>
      </c>
      <c r="D6" s="368"/>
      <c r="E6" s="368"/>
      <c r="F6" s="368"/>
    </row>
    <row r="7" spans="1:12">
      <c r="A7" s="406" t="s">
        <v>168</v>
      </c>
      <c r="B7" s="406"/>
      <c r="C7" s="406"/>
      <c r="D7" s="406"/>
      <c r="E7" s="406"/>
      <c r="F7" s="406"/>
    </row>
    <row r="9" spans="1:12">
      <c r="A9" s="361" t="s">
        <v>186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</row>
    <row r="10" spans="1:12" ht="14.25" customHeight="1">
      <c r="A10" s="364" t="s">
        <v>169</v>
      </c>
      <c r="B10" s="364"/>
      <c r="C10" s="364"/>
      <c r="D10" s="399" t="s">
        <v>170</v>
      </c>
      <c r="E10" s="400"/>
      <c r="F10" s="400"/>
      <c r="G10" s="401"/>
      <c r="H10" s="364" t="s">
        <v>184</v>
      </c>
      <c r="I10" s="399" t="s">
        <v>183</v>
      </c>
      <c r="J10" s="400"/>
      <c r="K10" s="400"/>
      <c r="L10" s="401"/>
    </row>
    <row r="11" spans="1:12">
      <c r="A11" s="364"/>
      <c r="B11" s="364"/>
      <c r="C11" s="364"/>
      <c r="D11" s="69" t="s">
        <v>40</v>
      </c>
      <c r="E11" s="69" t="s">
        <v>171</v>
      </c>
      <c r="F11" s="69" t="s">
        <v>172</v>
      </c>
      <c r="G11" s="69" t="s">
        <v>173</v>
      </c>
      <c r="H11" s="364"/>
      <c r="I11" s="69" t="s">
        <v>40</v>
      </c>
      <c r="J11" s="69" t="s">
        <v>171</v>
      </c>
      <c r="K11" s="69" t="s">
        <v>172</v>
      </c>
      <c r="L11" s="69" t="s">
        <v>173</v>
      </c>
    </row>
    <row r="12" spans="1:12">
      <c r="A12" s="368" t="s">
        <v>174</v>
      </c>
      <c r="B12" s="368"/>
      <c r="C12" s="368"/>
      <c r="D12" s="69">
        <v>23.7</v>
      </c>
      <c r="E12" s="69">
        <v>9.8000000000000007</v>
      </c>
      <c r="F12" s="69">
        <v>15.1</v>
      </c>
      <c r="G12" s="69">
        <v>1.7</v>
      </c>
      <c r="H12" s="67"/>
      <c r="I12" s="68">
        <f>$H12*D12</f>
        <v>0</v>
      </c>
      <c r="J12" s="68">
        <f>$H12*E12</f>
        <v>0</v>
      </c>
      <c r="K12" s="68">
        <f>$H12*F12</f>
        <v>0</v>
      </c>
      <c r="L12" s="68">
        <f>$H12*G12</f>
        <v>0</v>
      </c>
    </row>
    <row r="13" spans="1:12">
      <c r="A13" s="368" t="s">
        <v>175</v>
      </c>
      <c r="B13" s="368"/>
      <c r="C13" s="368"/>
      <c r="D13" s="69">
        <v>21.6</v>
      </c>
      <c r="E13" s="69">
        <v>10</v>
      </c>
      <c r="F13" s="69">
        <v>21.6</v>
      </c>
      <c r="G13" s="69">
        <v>1.8</v>
      </c>
      <c r="H13" s="67"/>
      <c r="I13" s="68">
        <f t="shared" ref="I13:I20" si="0">$H13*D13</f>
        <v>0</v>
      </c>
      <c r="J13" s="68">
        <f t="shared" ref="J13:J20" si="1">$H13*E13</f>
        <v>0</v>
      </c>
      <c r="K13" s="68">
        <f t="shared" ref="K13:K20" si="2">$H13*F13</f>
        <v>0</v>
      </c>
      <c r="L13" s="68">
        <f t="shared" ref="L13:L20" si="3">$H13*G13</f>
        <v>0</v>
      </c>
    </row>
    <row r="14" spans="1:12">
      <c r="A14" s="368" t="s">
        <v>176</v>
      </c>
      <c r="B14" s="368"/>
      <c r="C14" s="368"/>
      <c r="D14" s="69">
        <v>24.1</v>
      </c>
      <c r="E14" s="69">
        <v>10.7</v>
      </c>
      <c r="F14" s="69">
        <v>21.1</v>
      </c>
      <c r="G14" s="69">
        <v>1.7</v>
      </c>
      <c r="H14" s="67"/>
      <c r="I14" s="68">
        <f t="shared" si="0"/>
        <v>0</v>
      </c>
      <c r="J14" s="68">
        <f t="shared" si="1"/>
        <v>0</v>
      </c>
      <c r="K14" s="68">
        <f t="shared" si="2"/>
        <v>0</v>
      </c>
      <c r="L14" s="68">
        <f t="shared" si="3"/>
        <v>0</v>
      </c>
    </row>
    <row r="15" spans="1:12">
      <c r="A15" s="368" t="s">
        <v>177</v>
      </c>
      <c r="B15" s="368"/>
      <c r="C15" s="368"/>
      <c r="D15" s="69">
        <v>22.2</v>
      </c>
      <c r="E15" s="69">
        <v>10.8</v>
      </c>
      <c r="F15" s="69">
        <v>21.9</v>
      </c>
      <c r="G15" s="69">
        <v>1.7</v>
      </c>
      <c r="H15" s="67"/>
      <c r="I15" s="68">
        <f t="shared" si="0"/>
        <v>0</v>
      </c>
      <c r="J15" s="68">
        <f t="shared" si="1"/>
        <v>0</v>
      </c>
      <c r="K15" s="68">
        <f t="shared" si="2"/>
        <v>0</v>
      </c>
      <c r="L15" s="68">
        <f t="shared" si="3"/>
        <v>0</v>
      </c>
    </row>
    <row r="16" spans="1:12">
      <c r="A16" s="368" t="s">
        <v>178</v>
      </c>
      <c r="B16" s="368"/>
      <c r="C16" s="368"/>
      <c r="D16" s="69">
        <v>29</v>
      </c>
      <c r="E16" s="69">
        <v>13</v>
      </c>
      <c r="F16" s="69">
        <v>33</v>
      </c>
      <c r="G16" s="69">
        <v>3.6</v>
      </c>
      <c r="H16" s="67"/>
      <c r="I16" s="68">
        <f t="shared" si="0"/>
        <v>0</v>
      </c>
      <c r="J16" s="68">
        <f t="shared" si="1"/>
        <v>0</v>
      </c>
      <c r="K16" s="68">
        <f t="shared" si="2"/>
        <v>0</v>
      </c>
      <c r="L16" s="68">
        <f t="shared" si="3"/>
        <v>0</v>
      </c>
    </row>
    <row r="17" spans="1:12">
      <c r="A17" s="368" t="s">
        <v>179</v>
      </c>
      <c r="B17" s="368"/>
      <c r="C17" s="368"/>
      <c r="D17" s="69">
        <v>51.8</v>
      </c>
      <c r="E17" s="69">
        <v>19.7</v>
      </c>
      <c r="F17" s="69">
        <v>40</v>
      </c>
      <c r="G17" s="69">
        <v>3.1</v>
      </c>
      <c r="H17" s="67"/>
      <c r="I17" s="68">
        <f t="shared" si="0"/>
        <v>0</v>
      </c>
      <c r="J17" s="68">
        <f t="shared" si="1"/>
        <v>0</v>
      </c>
      <c r="K17" s="68">
        <f t="shared" si="2"/>
        <v>0</v>
      </c>
      <c r="L17" s="68">
        <f t="shared" si="3"/>
        <v>0</v>
      </c>
    </row>
    <row r="18" spans="1:12">
      <c r="A18" s="368" t="s">
        <v>180</v>
      </c>
      <c r="B18" s="368"/>
      <c r="C18" s="368"/>
      <c r="D18" s="69">
        <v>3.9</v>
      </c>
      <c r="E18" s="69">
        <v>1.4</v>
      </c>
      <c r="F18" s="69">
        <v>6.6</v>
      </c>
      <c r="G18" s="69">
        <v>0.3</v>
      </c>
      <c r="H18" s="67"/>
      <c r="I18" s="68">
        <f t="shared" si="0"/>
        <v>0</v>
      </c>
      <c r="J18" s="68">
        <f t="shared" si="1"/>
        <v>0</v>
      </c>
      <c r="K18" s="68">
        <f t="shared" si="2"/>
        <v>0</v>
      </c>
      <c r="L18" s="68">
        <f t="shared" si="3"/>
        <v>0</v>
      </c>
    </row>
    <row r="19" spans="1:12">
      <c r="A19" s="368" t="s">
        <v>181</v>
      </c>
      <c r="B19" s="368"/>
      <c r="C19" s="368"/>
      <c r="D19" s="69">
        <v>4</v>
      </c>
      <c r="E19" s="69">
        <v>1.6</v>
      </c>
      <c r="F19" s="69">
        <v>6.5</v>
      </c>
      <c r="G19" s="69">
        <v>0.5</v>
      </c>
      <c r="H19" s="67"/>
      <c r="I19" s="68">
        <f t="shared" si="0"/>
        <v>0</v>
      </c>
      <c r="J19" s="68">
        <f t="shared" si="1"/>
        <v>0</v>
      </c>
      <c r="K19" s="68">
        <f t="shared" si="2"/>
        <v>0</v>
      </c>
      <c r="L19" s="68">
        <f t="shared" si="3"/>
        <v>0</v>
      </c>
    </row>
    <row r="20" spans="1:12">
      <c r="A20" s="368" t="s">
        <v>182</v>
      </c>
      <c r="B20" s="368"/>
      <c r="C20" s="368"/>
      <c r="D20" s="69">
        <v>5</v>
      </c>
      <c r="E20" s="69">
        <v>1.4</v>
      </c>
      <c r="F20" s="69">
        <v>5.8</v>
      </c>
      <c r="G20" s="69">
        <v>0.6</v>
      </c>
      <c r="H20" s="67"/>
      <c r="I20" s="68">
        <f t="shared" si="0"/>
        <v>0</v>
      </c>
      <c r="J20" s="68">
        <f t="shared" si="1"/>
        <v>0</v>
      </c>
      <c r="K20" s="68">
        <f t="shared" si="2"/>
        <v>0</v>
      </c>
      <c r="L20" s="68">
        <f t="shared" si="3"/>
        <v>0</v>
      </c>
    </row>
    <row r="21" spans="1:12">
      <c r="A21" s="65"/>
    </row>
    <row r="22" spans="1:12" ht="27.95" customHeight="1">
      <c r="A22" s="402" t="s">
        <v>235</v>
      </c>
      <c r="B22" s="402"/>
      <c r="C22" s="402"/>
      <c r="D22" s="402"/>
    </row>
    <row r="23" spans="1:12" ht="14.25" customHeight="1">
      <c r="A23" s="368" t="s">
        <v>187</v>
      </c>
      <c r="B23" s="368"/>
      <c r="C23" s="398" t="s">
        <v>171</v>
      </c>
      <c r="D23" s="398"/>
    </row>
    <row r="24" spans="1:12" ht="14.25" customHeight="1">
      <c r="A24" s="368" t="s">
        <v>189</v>
      </c>
      <c r="B24" s="368"/>
      <c r="C24" s="398" t="s">
        <v>232</v>
      </c>
      <c r="D24" s="398"/>
    </row>
    <row r="25" spans="1:12">
      <c r="A25" s="368" t="s">
        <v>194</v>
      </c>
      <c r="B25" s="368"/>
      <c r="C25" s="398" t="s">
        <v>196</v>
      </c>
      <c r="D25" s="398"/>
    </row>
    <row r="26" spans="1:12">
      <c r="A26" s="368" t="s">
        <v>199</v>
      </c>
      <c r="B26" s="368"/>
      <c r="C26" s="398" t="s">
        <v>233</v>
      </c>
      <c r="D26" s="398"/>
    </row>
    <row r="27" spans="1:12">
      <c r="A27" s="368" t="s">
        <v>203</v>
      </c>
      <c r="B27" s="368"/>
      <c r="C27" s="398" t="s">
        <v>205</v>
      </c>
      <c r="D27" s="398"/>
    </row>
    <row r="28" spans="1:12">
      <c r="A28" s="368" t="s">
        <v>208</v>
      </c>
      <c r="B28" s="368"/>
      <c r="C28" s="398" t="s">
        <v>234</v>
      </c>
      <c r="D28" s="398"/>
    </row>
    <row r="29" spans="1:12">
      <c r="B29"/>
    </row>
    <row r="30" spans="1:12">
      <c r="A30" s="361" t="s">
        <v>213</v>
      </c>
      <c r="B30" s="361"/>
      <c r="C30" s="361"/>
      <c r="D30" s="361"/>
      <c r="E30" s="361"/>
      <c r="F30" s="361"/>
    </row>
    <row r="31" spans="1:12" ht="14.25" customHeight="1">
      <c r="A31" s="364" t="s">
        <v>187</v>
      </c>
      <c r="B31" s="364"/>
      <c r="C31" s="364" t="s">
        <v>188</v>
      </c>
      <c r="D31" s="364"/>
      <c r="E31" s="364"/>
      <c r="F31" s="364"/>
    </row>
    <row r="32" spans="1:12" ht="14.25" customHeight="1">
      <c r="A32" s="364"/>
      <c r="B32" s="364"/>
      <c r="C32" s="69" t="s">
        <v>156</v>
      </c>
      <c r="D32" s="69" t="s">
        <v>159</v>
      </c>
      <c r="E32" s="69" t="s">
        <v>162</v>
      </c>
      <c r="F32" s="69" t="s">
        <v>165</v>
      </c>
    </row>
    <row r="33" spans="1:6" ht="14.25" customHeight="1">
      <c r="A33" s="368" t="s">
        <v>189</v>
      </c>
      <c r="B33" s="368"/>
      <c r="C33" s="70" t="s">
        <v>190</v>
      </c>
      <c r="D33" s="70" t="s">
        <v>191</v>
      </c>
      <c r="E33" s="70" t="s">
        <v>192</v>
      </c>
      <c r="F33" s="70" t="s">
        <v>193</v>
      </c>
    </row>
    <row r="34" spans="1:6" ht="14.25" customHeight="1">
      <c r="A34" s="368" t="s">
        <v>194</v>
      </c>
      <c r="B34" s="368"/>
      <c r="C34" s="70" t="s">
        <v>195</v>
      </c>
      <c r="D34" s="70" t="s">
        <v>196</v>
      </c>
      <c r="E34" s="70" t="s">
        <v>197</v>
      </c>
      <c r="F34" s="70" t="s">
        <v>198</v>
      </c>
    </row>
    <row r="35" spans="1:6" ht="14.25" customHeight="1">
      <c r="A35" s="368" t="s">
        <v>199</v>
      </c>
      <c r="B35" s="368"/>
      <c r="C35" s="70" t="s">
        <v>200</v>
      </c>
      <c r="D35" s="70" t="s">
        <v>198</v>
      </c>
      <c r="E35" s="70" t="s">
        <v>201</v>
      </c>
      <c r="F35" s="70" t="s">
        <v>202</v>
      </c>
    </row>
    <row r="36" spans="1:6" ht="14.25" customHeight="1">
      <c r="A36" s="368" t="s">
        <v>203</v>
      </c>
      <c r="B36" s="368"/>
      <c r="C36" s="70" t="s">
        <v>204</v>
      </c>
      <c r="D36" s="70" t="s">
        <v>205</v>
      </c>
      <c r="E36" s="70" t="s">
        <v>206</v>
      </c>
      <c r="F36" s="70" t="s">
        <v>207</v>
      </c>
    </row>
    <row r="37" spans="1:6" ht="14.25" customHeight="1">
      <c r="A37" s="368" t="s">
        <v>208</v>
      </c>
      <c r="B37" s="368"/>
      <c r="C37" s="70" t="s">
        <v>209</v>
      </c>
      <c r="D37" s="70" t="s">
        <v>210</v>
      </c>
      <c r="E37" s="70" t="s">
        <v>211</v>
      </c>
      <c r="F37" s="70" t="s">
        <v>212</v>
      </c>
    </row>
    <row r="39" spans="1:6">
      <c r="A39" s="361" t="s">
        <v>231</v>
      </c>
      <c r="B39" s="361"/>
      <c r="C39" s="361"/>
      <c r="D39" s="361"/>
      <c r="E39" s="361"/>
      <c r="F39" s="361"/>
    </row>
    <row r="40" spans="1:6" ht="14.25" customHeight="1">
      <c r="A40" s="364" t="s">
        <v>187</v>
      </c>
      <c r="B40" s="364"/>
      <c r="C40" s="364" t="s">
        <v>188</v>
      </c>
      <c r="D40" s="364"/>
      <c r="E40" s="364"/>
      <c r="F40" s="364"/>
    </row>
    <row r="41" spans="1:6">
      <c r="A41" s="364"/>
      <c r="B41" s="364"/>
      <c r="C41" s="69" t="s">
        <v>156</v>
      </c>
      <c r="D41" s="69" t="s">
        <v>159</v>
      </c>
      <c r="E41" s="69" t="s">
        <v>162</v>
      </c>
      <c r="F41" s="69" t="s">
        <v>165</v>
      </c>
    </row>
    <row r="42" spans="1:6" ht="24" customHeight="1">
      <c r="A42" s="368" t="s">
        <v>189</v>
      </c>
      <c r="B42" s="368"/>
      <c r="C42" s="70" t="s">
        <v>214</v>
      </c>
      <c r="D42" s="70" t="s">
        <v>215</v>
      </c>
      <c r="E42" s="70" t="s">
        <v>216</v>
      </c>
      <c r="F42" s="70" t="s">
        <v>217</v>
      </c>
    </row>
    <row r="43" spans="1:6">
      <c r="A43" s="368" t="s">
        <v>194</v>
      </c>
      <c r="B43" s="368"/>
      <c r="C43" s="70" t="s">
        <v>218</v>
      </c>
      <c r="D43" s="70" t="s">
        <v>219</v>
      </c>
      <c r="E43" s="70" t="s">
        <v>220</v>
      </c>
      <c r="F43" s="70" t="s">
        <v>221</v>
      </c>
    </row>
    <row r="44" spans="1:6">
      <c r="A44" s="368" t="s">
        <v>199</v>
      </c>
      <c r="B44" s="368"/>
      <c r="C44" s="70" t="s">
        <v>222</v>
      </c>
      <c r="D44" s="70" t="s">
        <v>220</v>
      </c>
      <c r="E44" s="70" t="s">
        <v>223</v>
      </c>
      <c r="F44" s="70" t="s">
        <v>224</v>
      </c>
    </row>
    <row r="45" spans="1:6">
      <c r="A45" s="368" t="s">
        <v>203</v>
      </c>
      <c r="B45" s="368"/>
      <c r="C45" s="70" t="s">
        <v>221</v>
      </c>
      <c r="D45" s="70" t="s">
        <v>223</v>
      </c>
      <c r="E45" s="70" t="s">
        <v>225</v>
      </c>
      <c r="F45" s="70" t="s">
        <v>226</v>
      </c>
    </row>
    <row r="46" spans="1:6">
      <c r="A46" s="368" t="s">
        <v>208</v>
      </c>
      <c r="B46" s="368"/>
      <c r="C46" s="70" t="s">
        <v>227</v>
      </c>
      <c r="D46" s="70" t="s">
        <v>228</v>
      </c>
      <c r="E46" s="70" t="s">
        <v>229</v>
      </c>
      <c r="F46" s="70" t="s">
        <v>230</v>
      </c>
    </row>
    <row r="47" spans="1:6">
      <c r="A47" s="72"/>
      <c r="B47"/>
      <c r="C47"/>
      <c r="D47"/>
      <c r="E47"/>
    </row>
  </sheetData>
  <mergeCells count="50">
    <mergeCell ref="A1:F1"/>
    <mergeCell ref="A7:F7"/>
    <mergeCell ref="A18:C18"/>
    <mergeCell ref="C2:F2"/>
    <mergeCell ref="C3:F3"/>
    <mergeCell ref="C4:F4"/>
    <mergeCell ref="C5:F5"/>
    <mergeCell ref="C6:F6"/>
    <mergeCell ref="A16:C16"/>
    <mergeCell ref="A17:C17"/>
    <mergeCell ref="A10:C11"/>
    <mergeCell ref="A14:C14"/>
    <mergeCell ref="A15:C15"/>
    <mergeCell ref="A13:C13"/>
    <mergeCell ref="I10:L10"/>
    <mergeCell ref="A37:B37"/>
    <mergeCell ref="A9:L9"/>
    <mergeCell ref="A30:F30"/>
    <mergeCell ref="C28:D28"/>
    <mergeCell ref="A22:D22"/>
    <mergeCell ref="C31:F31"/>
    <mergeCell ref="A31:B32"/>
    <mergeCell ref="A33:B33"/>
    <mergeCell ref="A34:B34"/>
    <mergeCell ref="A23:B23"/>
    <mergeCell ref="A24:B24"/>
    <mergeCell ref="C23:D23"/>
    <mergeCell ref="C24:D24"/>
    <mergeCell ref="C25:D25"/>
    <mergeCell ref="H10:H11"/>
    <mergeCell ref="A19:C19"/>
    <mergeCell ref="A20:C20"/>
    <mergeCell ref="D10:G10"/>
    <mergeCell ref="A12:C12"/>
    <mergeCell ref="C40:F40"/>
    <mergeCell ref="A40:B41"/>
    <mergeCell ref="A45:B45"/>
    <mergeCell ref="A46:B46"/>
    <mergeCell ref="A39:F39"/>
    <mergeCell ref="A25:B25"/>
    <mergeCell ref="A26:B26"/>
    <mergeCell ref="A27:B27"/>
    <mergeCell ref="A28:B28"/>
    <mergeCell ref="C26:D26"/>
    <mergeCell ref="C27:D27"/>
    <mergeCell ref="A42:B42"/>
    <mergeCell ref="A43:B43"/>
    <mergeCell ref="A35:B35"/>
    <mergeCell ref="A36:B36"/>
    <mergeCell ref="A44:B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kartapola</vt:lpstr>
      <vt:lpstr>zalecenia nawozowe IUNG</vt:lpstr>
      <vt:lpstr>Klasy agronomiczne i zasobność</vt:lpstr>
      <vt:lpstr>kartapola!Obszar_wydruku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Krzysiek</cp:lastModifiedBy>
  <dcterms:created xsi:type="dcterms:W3CDTF">2009-11-13T19:50:30Z</dcterms:created>
  <dcterms:modified xsi:type="dcterms:W3CDTF">2013-09-19T11:00:43Z</dcterms:modified>
</cp:coreProperties>
</file>